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0" windowWidth="15600" windowHeight="6600" activeTab="4"/>
  </bookViews>
  <sheets>
    <sheet name="Náklady" sheetId="2" r:id="rId1"/>
    <sheet name="Zbraslavicko" sheetId="10" r:id="rId2"/>
    <sheet name="Zbraslavicko s dotací ÚP" sheetId="15" r:id="rId3"/>
    <sheet name="obě DSO" sheetId="12" r:id="rId4"/>
    <sheet name="obě DSO s dotací ÚP" sheetId="14" r:id="rId5"/>
  </sheets>
  <definedNames>
    <definedName name="_xlnm._FilterDatabase" localSheetId="1" hidden="1">Zbraslavicko!#REF!</definedName>
    <definedName name="_xlnm._FilterDatabase" localSheetId="2" hidden="1">'Zbraslavicko s dotací ÚP'!#REF!</definedName>
  </definedNames>
  <calcPr calcId="125725"/>
</workbook>
</file>

<file path=xl/calcChain.xml><?xml version="1.0" encoding="utf-8"?>
<calcChain xmlns="http://schemas.openxmlformats.org/spreadsheetml/2006/main">
  <c r="W5" i="14"/>
  <c r="W6"/>
  <c r="W7"/>
  <c r="W8"/>
  <c r="W9"/>
  <c r="W10"/>
  <c r="W11"/>
  <c r="W12"/>
  <c r="W13"/>
  <c r="W14"/>
  <c r="W15"/>
  <c r="W16"/>
  <c r="W4"/>
  <c r="K5"/>
  <c r="K6"/>
  <c r="K7"/>
  <c r="K8"/>
  <c r="K9"/>
  <c r="K10"/>
  <c r="K11"/>
  <c r="K12"/>
  <c r="K13"/>
  <c r="K14"/>
  <c r="K15"/>
  <c r="K16"/>
  <c r="K4"/>
  <c r="W16" i="12"/>
  <c r="W15"/>
  <c r="W14"/>
  <c r="W13"/>
  <c r="W12"/>
  <c r="W11"/>
  <c r="W10"/>
  <c r="W9"/>
  <c r="W8"/>
  <c r="W7"/>
  <c r="W6"/>
  <c r="W5"/>
  <c r="W4"/>
  <c r="K5"/>
  <c r="K6"/>
  <c r="K7"/>
  <c r="K8"/>
  <c r="K9"/>
  <c r="K10"/>
  <c r="K11"/>
  <c r="K12"/>
  <c r="K13"/>
  <c r="K14"/>
  <c r="K15"/>
  <c r="K16"/>
  <c r="K4"/>
  <c r="L17" i="15"/>
  <c r="L5"/>
  <c r="L6"/>
  <c r="L7"/>
  <c r="L8"/>
  <c r="L9"/>
  <c r="L10"/>
  <c r="L11"/>
  <c r="L12"/>
  <c r="L13"/>
  <c r="L14"/>
  <c r="L15"/>
  <c r="L16"/>
  <c r="L4"/>
  <c r="K17" i="10"/>
  <c r="K5"/>
  <c r="K6"/>
  <c r="K7"/>
  <c r="K8"/>
  <c r="K9"/>
  <c r="K10"/>
  <c r="K11"/>
  <c r="K12"/>
  <c r="K13"/>
  <c r="K14"/>
  <c r="K15"/>
  <c r="K16"/>
  <c r="K4"/>
  <c r="J5" i="15"/>
  <c r="J6"/>
  <c r="J7"/>
  <c r="J8"/>
  <c r="J9"/>
  <c r="J10"/>
  <c r="J11"/>
  <c r="J12"/>
  <c r="J13"/>
  <c r="J14"/>
  <c r="J15"/>
  <c r="J16"/>
  <c r="J4"/>
  <c r="J17"/>
  <c r="I6" i="10"/>
  <c r="I7"/>
  <c r="I8"/>
  <c r="I9"/>
  <c r="I10"/>
  <c r="I11"/>
  <c r="I12"/>
  <c r="I13"/>
  <c r="I14"/>
  <c r="I15"/>
  <c r="I16"/>
  <c r="I5"/>
  <c r="I4"/>
  <c r="E5"/>
  <c r="E6"/>
  <c r="E7"/>
  <c r="E8"/>
  <c r="E9"/>
  <c r="E10"/>
  <c r="E11"/>
  <c r="E12"/>
  <c r="E13"/>
  <c r="E14"/>
  <c r="E15"/>
  <c r="E16"/>
  <c r="E4"/>
  <c r="E17" s="1"/>
  <c r="B17" i="15"/>
  <c r="I16"/>
  <c r="H16"/>
  <c r="G16"/>
  <c r="E16"/>
  <c r="D16"/>
  <c r="C16"/>
  <c r="I15"/>
  <c r="H15"/>
  <c r="G15"/>
  <c r="E15"/>
  <c r="D15"/>
  <c r="C15"/>
  <c r="I14"/>
  <c r="H14"/>
  <c r="G14"/>
  <c r="E14"/>
  <c r="D14"/>
  <c r="C14"/>
  <c r="I13"/>
  <c r="H13"/>
  <c r="G13"/>
  <c r="E13"/>
  <c r="D13"/>
  <c r="C13"/>
  <c r="I12"/>
  <c r="H12"/>
  <c r="G12"/>
  <c r="E12"/>
  <c r="D12"/>
  <c r="C12"/>
  <c r="I11"/>
  <c r="H11"/>
  <c r="G11"/>
  <c r="E11"/>
  <c r="D11"/>
  <c r="C11"/>
  <c r="I10"/>
  <c r="H10"/>
  <c r="G10"/>
  <c r="E10"/>
  <c r="D10"/>
  <c r="C10"/>
  <c r="I9"/>
  <c r="H9"/>
  <c r="G9"/>
  <c r="E9"/>
  <c r="D9"/>
  <c r="C9"/>
  <c r="I8"/>
  <c r="H8"/>
  <c r="G8"/>
  <c r="E8"/>
  <c r="D8"/>
  <c r="C8"/>
  <c r="I7"/>
  <c r="H7"/>
  <c r="G7"/>
  <c r="E7"/>
  <c r="D7"/>
  <c r="C7"/>
  <c r="I6"/>
  <c r="H6"/>
  <c r="G6"/>
  <c r="E6"/>
  <c r="D6"/>
  <c r="C6"/>
  <c r="I5"/>
  <c r="H5"/>
  <c r="G5"/>
  <c r="E5"/>
  <c r="D5"/>
  <c r="C5"/>
  <c r="I4"/>
  <c r="I17" s="1"/>
  <c r="H4"/>
  <c r="G4"/>
  <c r="E4"/>
  <c r="E17" s="1"/>
  <c r="D4"/>
  <c r="C4"/>
  <c r="C17" s="1"/>
  <c r="S6" i="14"/>
  <c r="S7"/>
  <c r="S8"/>
  <c r="S9"/>
  <c r="S10"/>
  <c r="S11"/>
  <c r="S12"/>
  <c r="S13"/>
  <c r="S14"/>
  <c r="S15"/>
  <c r="S5"/>
  <c r="S4"/>
  <c r="G6"/>
  <c r="G7"/>
  <c r="G8"/>
  <c r="G9"/>
  <c r="G10"/>
  <c r="G11"/>
  <c r="G12"/>
  <c r="G13"/>
  <c r="G14"/>
  <c r="G15"/>
  <c r="G16"/>
  <c r="G5"/>
  <c r="G4"/>
  <c r="B17"/>
  <c r="N16"/>
  <c r="I16"/>
  <c r="H16"/>
  <c r="E16"/>
  <c r="D16"/>
  <c r="C16"/>
  <c r="U15"/>
  <c r="T15"/>
  <c r="Q15"/>
  <c r="P15"/>
  <c r="O15"/>
  <c r="I15"/>
  <c r="H15"/>
  <c r="E15"/>
  <c r="D15"/>
  <c r="C15"/>
  <c r="U14"/>
  <c r="T14"/>
  <c r="Q14"/>
  <c r="P14"/>
  <c r="O14"/>
  <c r="I14"/>
  <c r="H14"/>
  <c r="E14"/>
  <c r="D14"/>
  <c r="C14"/>
  <c r="U13"/>
  <c r="T13"/>
  <c r="Q13"/>
  <c r="P13"/>
  <c r="O13"/>
  <c r="I13"/>
  <c r="H13"/>
  <c r="E13"/>
  <c r="D13"/>
  <c r="C13"/>
  <c r="U12"/>
  <c r="T12"/>
  <c r="Q12"/>
  <c r="P12"/>
  <c r="O12"/>
  <c r="I12"/>
  <c r="H12"/>
  <c r="E12"/>
  <c r="D12"/>
  <c r="C12"/>
  <c r="U11"/>
  <c r="T11"/>
  <c r="Q11"/>
  <c r="P11"/>
  <c r="O11"/>
  <c r="I11"/>
  <c r="H11"/>
  <c r="E11"/>
  <c r="D11"/>
  <c r="C11"/>
  <c r="U10"/>
  <c r="T10"/>
  <c r="Q10"/>
  <c r="P10"/>
  <c r="O10"/>
  <c r="I10"/>
  <c r="H10"/>
  <c r="E10"/>
  <c r="D10"/>
  <c r="C10"/>
  <c r="U9"/>
  <c r="T9"/>
  <c r="Q9"/>
  <c r="P9"/>
  <c r="O9"/>
  <c r="I9"/>
  <c r="H9"/>
  <c r="E9"/>
  <c r="D9"/>
  <c r="C9"/>
  <c r="U8"/>
  <c r="T8"/>
  <c r="Q8"/>
  <c r="P8"/>
  <c r="O8"/>
  <c r="I8"/>
  <c r="H8"/>
  <c r="E8"/>
  <c r="D8"/>
  <c r="C8"/>
  <c r="U7"/>
  <c r="T7"/>
  <c r="Q7"/>
  <c r="P7"/>
  <c r="O7"/>
  <c r="I7"/>
  <c r="H7"/>
  <c r="E7"/>
  <c r="D7"/>
  <c r="C7"/>
  <c r="U6"/>
  <c r="T6"/>
  <c r="Q6"/>
  <c r="P6"/>
  <c r="O6"/>
  <c r="I6"/>
  <c r="H6"/>
  <c r="E6"/>
  <c r="D6"/>
  <c r="C6"/>
  <c r="U5"/>
  <c r="T5"/>
  <c r="Q5"/>
  <c r="P5"/>
  <c r="O5"/>
  <c r="I5"/>
  <c r="H5"/>
  <c r="E5"/>
  <c r="D5"/>
  <c r="C5"/>
  <c r="U4"/>
  <c r="U16" s="1"/>
  <c r="T4"/>
  <c r="T16" s="1"/>
  <c r="S16"/>
  <c r="Q4"/>
  <c r="Q16" s="1"/>
  <c r="P4"/>
  <c r="P16" s="1"/>
  <c r="O4"/>
  <c r="O16" s="1"/>
  <c r="I4"/>
  <c r="I17" s="1"/>
  <c r="H4"/>
  <c r="H17" s="1"/>
  <c r="G17"/>
  <c r="E4"/>
  <c r="E17" s="1"/>
  <c r="D4"/>
  <c r="D17" s="1"/>
  <c r="C4"/>
  <c r="C17" s="1"/>
  <c r="N16" i="12"/>
  <c r="U15"/>
  <c r="T15"/>
  <c r="S15"/>
  <c r="Q15"/>
  <c r="P15"/>
  <c r="O15"/>
  <c r="U14"/>
  <c r="T14"/>
  <c r="S14"/>
  <c r="Q14"/>
  <c r="P14"/>
  <c r="O14"/>
  <c r="U13"/>
  <c r="T13"/>
  <c r="S13"/>
  <c r="Q13"/>
  <c r="P13"/>
  <c r="O13"/>
  <c r="U12"/>
  <c r="T12"/>
  <c r="S12"/>
  <c r="Q12"/>
  <c r="P12"/>
  <c r="O12"/>
  <c r="U11"/>
  <c r="T11"/>
  <c r="S11"/>
  <c r="Q11"/>
  <c r="P11"/>
  <c r="O11"/>
  <c r="U10"/>
  <c r="T10"/>
  <c r="S10"/>
  <c r="Q10"/>
  <c r="P10"/>
  <c r="O10"/>
  <c r="U9"/>
  <c r="T9"/>
  <c r="S9"/>
  <c r="Q9"/>
  <c r="P9"/>
  <c r="O9"/>
  <c r="U8"/>
  <c r="T8"/>
  <c r="S8"/>
  <c r="Q8"/>
  <c r="P8"/>
  <c r="O8"/>
  <c r="U7"/>
  <c r="T7"/>
  <c r="S7"/>
  <c r="Q7"/>
  <c r="P7"/>
  <c r="O7"/>
  <c r="U6"/>
  <c r="T6"/>
  <c r="S6"/>
  <c r="Q6"/>
  <c r="P6"/>
  <c r="O6"/>
  <c r="U5"/>
  <c r="T5"/>
  <c r="S5"/>
  <c r="Q5"/>
  <c r="P5"/>
  <c r="O5"/>
  <c r="U4"/>
  <c r="U16" s="1"/>
  <c r="T4"/>
  <c r="S4"/>
  <c r="Q4"/>
  <c r="Q16" s="1"/>
  <c r="P4"/>
  <c r="O4"/>
  <c r="O16" s="1"/>
  <c r="B17"/>
  <c r="I16"/>
  <c r="H16"/>
  <c r="G16"/>
  <c r="E16"/>
  <c r="D16"/>
  <c r="C16"/>
  <c r="I15"/>
  <c r="H15"/>
  <c r="G15"/>
  <c r="E15"/>
  <c r="D15"/>
  <c r="C15"/>
  <c r="I14"/>
  <c r="H14"/>
  <c r="G14"/>
  <c r="E14"/>
  <c r="D14"/>
  <c r="C14"/>
  <c r="I13"/>
  <c r="H13"/>
  <c r="G13"/>
  <c r="E13"/>
  <c r="D13"/>
  <c r="C13"/>
  <c r="I12"/>
  <c r="H12"/>
  <c r="G12"/>
  <c r="E12"/>
  <c r="D12"/>
  <c r="C12"/>
  <c r="I11"/>
  <c r="H11"/>
  <c r="G11"/>
  <c r="E11"/>
  <c r="D11"/>
  <c r="C11"/>
  <c r="I10"/>
  <c r="H10"/>
  <c r="G10"/>
  <c r="E10"/>
  <c r="D10"/>
  <c r="C10"/>
  <c r="I9"/>
  <c r="H9"/>
  <c r="G9"/>
  <c r="E9"/>
  <c r="D9"/>
  <c r="C9"/>
  <c r="I8"/>
  <c r="H8"/>
  <c r="G8"/>
  <c r="E8"/>
  <c r="D8"/>
  <c r="C8"/>
  <c r="I7"/>
  <c r="H7"/>
  <c r="G7"/>
  <c r="E7"/>
  <c r="D7"/>
  <c r="C7"/>
  <c r="I6"/>
  <c r="H6"/>
  <c r="G6"/>
  <c r="E6"/>
  <c r="D6"/>
  <c r="C6"/>
  <c r="I5"/>
  <c r="H5"/>
  <c r="G5"/>
  <c r="E5"/>
  <c r="D5"/>
  <c r="C5"/>
  <c r="I4"/>
  <c r="H4"/>
  <c r="H17" s="1"/>
  <c r="G4"/>
  <c r="E4"/>
  <c r="E17" s="1"/>
  <c r="D4"/>
  <c r="C4"/>
  <c r="C17" s="1"/>
  <c r="D17" i="15" l="1"/>
  <c r="B20" s="1"/>
  <c r="G17"/>
  <c r="H17"/>
  <c r="B20" i="14"/>
  <c r="D17" i="12"/>
  <c r="G17"/>
  <c r="I17"/>
  <c r="P16"/>
  <c r="S16"/>
  <c r="T16"/>
  <c r="B20" i="2"/>
  <c r="G15" i="10"/>
  <c r="H15"/>
  <c r="D15"/>
  <c r="C15"/>
  <c r="B17"/>
  <c r="B20" i="12" l="1"/>
  <c r="H16" i="10"/>
  <c r="G16"/>
  <c r="D16"/>
  <c r="C16"/>
  <c r="H14"/>
  <c r="G14"/>
  <c r="D13"/>
  <c r="C13"/>
  <c r="H13"/>
  <c r="G13"/>
  <c r="D11"/>
  <c r="C11"/>
  <c r="H12"/>
  <c r="G12"/>
  <c r="D10"/>
  <c r="C10"/>
  <c r="H11"/>
  <c r="G11"/>
  <c r="D9"/>
  <c r="C9"/>
  <c r="H10"/>
  <c r="G10"/>
  <c r="D8"/>
  <c r="C8"/>
  <c r="H9"/>
  <c r="G9"/>
  <c r="D7"/>
  <c r="C7"/>
  <c r="H8"/>
  <c r="G8"/>
  <c r="D6"/>
  <c r="C6"/>
  <c r="H7"/>
  <c r="G7"/>
  <c r="D5"/>
  <c r="C5"/>
  <c r="H6"/>
  <c r="G6"/>
  <c r="D4"/>
  <c r="C4"/>
  <c r="H5"/>
  <c r="G5"/>
  <c r="D14"/>
  <c r="C14"/>
  <c r="H4"/>
  <c r="G4"/>
  <c r="D12"/>
  <c r="C12"/>
  <c r="G17" l="1"/>
  <c r="H17"/>
  <c r="I17"/>
  <c r="B20" s="1"/>
  <c r="C17"/>
  <c r="D17"/>
  <c r="F17" i="2"/>
  <c r="F16"/>
  <c r="F15"/>
  <c r="H8" l="1"/>
  <c r="I8" s="1"/>
  <c r="H9"/>
  <c r="I9" s="1"/>
  <c r="B10" l="1"/>
  <c r="F14"/>
  <c r="F13"/>
  <c r="F4"/>
  <c r="G4" s="1"/>
  <c r="H4" s="1"/>
  <c r="I4" s="1"/>
  <c r="F5"/>
  <c r="G5" s="1"/>
  <c r="H5" s="1"/>
  <c r="I5" s="1"/>
  <c r="F6"/>
  <c r="G6" s="1"/>
  <c r="H6" s="1"/>
  <c r="I6" s="1"/>
  <c r="F7"/>
  <c r="G7" s="1"/>
  <c r="H7" s="1"/>
  <c r="I7" s="1"/>
  <c r="E4"/>
  <c r="E5"/>
  <c r="E6"/>
  <c r="E7"/>
  <c r="F3"/>
  <c r="G3" s="1"/>
  <c r="H3" s="1"/>
  <c r="I3" s="1"/>
  <c r="I10" s="1"/>
  <c r="E3"/>
  <c r="F18" l="1"/>
  <c r="E18"/>
  <c r="H10"/>
  <c r="H14" s="1"/>
  <c r="G10"/>
  <c r="H22" l="1"/>
  <c r="I23" s="1"/>
  <c r="H18"/>
  <c r="I19" s="1"/>
  <c r="I15"/>
</calcChain>
</file>

<file path=xl/sharedStrings.xml><?xml version="1.0" encoding="utf-8"?>
<sst xmlns="http://schemas.openxmlformats.org/spreadsheetml/2006/main" count="202" uniqueCount="86">
  <si>
    <t>NÁKLADY - MZDY</t>
  </si>
  <si>
    <t>typ úvazku</t>
  </si>
  <si>
    <t>HPP</t>
  </si>
  <si>
    <t>velikost úvazku</t>
  </si>
  <si>
    <t>hrubá mzda na úvazek 1,0</t>
  </si>
  <si>
    <t>Hrubá mzda celkem</t>
  </si>
  <si>
    <t>Super hrubá mzda</t>
  </si>
  <si>
    <t>Celkem Mzdy</t>
  </si>
  <si>
    <t>Hlavní pracovní poměr</t>
  </si>
  <si>
    <t>DPP</t>
  </si>
  <si>
    <t>Dohoda o provedení práce</t>
  </si>
  <si>
    <t xml:space="preserve">DPČ </t>
  </si>
  <si>
    <t>Dohoda o pracovní činnosti</t>
  </si>
  <si>
    <t>Pozice</t>
  </si>
  <si>
    <t>Měsíčně</t>
  </si>
  <si>
    <t>Ročně</t>
  </si>
  <si>
    <t>Celkem</t>
  </si>
  <si>
    <t>Počet Pracovníků</t>
  </si>
  <si>
    <t>počet obyvatel</t>
  </si>
  <si>
    <t>celkem</t>
  </si>
  <si>
    <t>celkem/rok</t>
  </si>
  <si>
    <t>ročně</t>
  </si>
  <si>
    <t>měsíčně</t>
  </si>
  <si>
    <t>Základní typy pracovních úvazků:</t>
  </si>
  <si>
    <t>účetní</t>
  </si>
  <si>
    <t>kancelářské potřeby</t>
  </si>
  <si>
    <t xml:space="preserve">DPP </t>
  </si>
  <si>
    <t>koeficient</t>
  </si>
  <si>
    <t>základ 1000</t>
  </si>
  <si>
    <t>základ 2000</t>
  </si>
  <si>
    <t>základ 3000</t>
  </si>
  <si>
    <t>základ 4000</t>
  </si>
  <si>
    <t>základ 5000</t>
  </si>
  <si>
    <t>manažer/tajemník</t>
  </si>
  <si>
    <t>náklady</t>
  </si>
  <si>
    <t>Černíny</t>
  </si>
  <si>
    <t>Úmonín</t>
  </si>
  <si>
    <t>Bludov</t>
  </si>
  <si>
    <t>Třebětín</t>
  </si>
  <si>
    <t>Opatovice I</t>
  </si>
  <si>
    <t>Pertoltice</t>
  </si>
  <si>
    <t>Slavošov</t>
  </si>
  <si>
    <t>Štipoklasy</t>
  </si>
  <si>
    <t>Paběnice</t>
  </si>
  <si>
    <t>Petrovice I</t>
  </si>
  <si>
    <t>Bohdaneč</t>
  </si>
  <si>
    <t>Červené Janovice</t>
  </si>
  <si>
    <t>Zbraslavice</t>
  </si>
  <si>
    <t>obce do 100 obyv: koeficient 1, obce 101-300 obyv. koeficient 2, obce 301 - 500 obyv. koeficient 3, obce 501 - 1000 obyv. koeficient 4,obce nad 1000 obyv. koeficient 5</t>
  </si>
  <si>
    <t>Košice</t>
  </si>
  <si>
    <t>Nepoměřice</t>
  </si>
  <si>
    <t>Vidice</t>
  </si>
  <si>
    <t>Onomyšl</t>
  </si>
  <si>
    <t>Rašovice</t>
  </si>
  <si>
    <t>Křesetice</t>
  </si>
  <si>
    <t>Chlístovice</t>
  </si>
  <si>
    <t>Malešov</t>
  </si>
  <si>
    <t>Miskovice</t>
  </si>
  <si>
    <t>Suchdol</t>
  </si>
  <si>
    <t>NÁKLADY - ROZJEZD</t>
  </si>
  <si>
    <t>barevná tiskárna 3 v 1</t>
  </si>
  <si>
    <t>cena</t>
  </si>
  <si>
    <t>notebook</t>
  </si>
  <si>
    <t>mobil</t>
  </si>
  <si>
    <t>datové služby</t>
  </si>
  <si>
    <t>nájem</t>
  </si>
  <si>
    <t>energie</t>
  </si>
  <si>
    <t>náklady celkem</t>
  </si>
  <si>
    <t>cestovné</t>
  </si>
  <si>
    <t>model 10 Kč /obyv /rok</t>
  </si>
  <si>
    <t>model 20 Kč /obyv /rok</t>
  </si>
  <si>
    <t>model 30 Kč /obyv /rok</t>
  </si>
  <si>
    <t>Červené Jan.</t>
  </si>
  <si>
    <t>koef</t>
  </si>
  <si>
    <t>suma příspěvků</t>
  </si>
  <si>
    <t>celkem /půlrok</t>
  </si>
  <si>
    <t>náklady půlrok bez manažera</t>
  </si>
  <si>
    <t>základ 1500</t>
  </si>
  <si>
    <t>NÁKLADY - PROVOZ</t>
  </si>
  <si>
    <t>Hodinová dotace /týden</t>
  </si>
  <si>
    <t>model 70 Kč /obyv /rok</t>
  </si>
  <si>
    <t>základ 8000</t>
  </si>
  <si>
    <t>základ 7 500</t>
  </si>
  <si>
    <t>příspěvek za obec</t>
  </si>
  <si>
    <t>režijní náklady</t>
  </si>
  <si>
    <t>rež. náklady + 1/2roční plat manažera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</si>
</sst>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Helv"/>
      <charset val="238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2">
    <xf numFmtId="0" fontId="0" fillId="0" borderId="0" xfId="0"/>
    <xf numFmtId="0" fontId="1" fillId="2" borderId="1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27" xfId="0" applyNumberFormat="1" applyFont="1" applyFill="1" applyBorder="1" applyAlignment="1">
      <alignment vertical="center" wrapText="1"/>
    </xf>
    <xf numFmtId="3" fontId="2" fillId="5" borderId="29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5" xfId="2" applyFont="1" applyBorder="1" applyAlignment="1">
      <alignment wrapText="1"/>
    </xf>
    <xf numFmtId="0" fontId="11" fillId="0" borderId="5" xfId="2" applyFont="1" applyFill="1" applyBorder="1" applyAlignment="1">
      <alignment wrapText="1"/>
    </xf>
    <xf numFmtId="0" fontId="15" fillId="0" borderId="5" xfId="1" applyFont="1" applyFill="1" applyBorder="1" applyAlignment="1">
      <alignment wrapText="1"/>
    </xf>
    <xf numFmtId="0" fontId="15" fillId="8" borderId="17" xfId="0" applyFont="1" applyFill="1" applyBorder="1" applyAlignment="1">
      <alignment wrapText="1"/>
    </xf>
    <xf numFmtId="0" fontId="15" fillId="8" borderId="19" xfId="0" applyFont="1" applyFill="1" applyBorder="1" applyAlignment="1">
      <alignment horizontal="center" vertical="center" wrapText="1"/>
    </xf>
    <xf numFmtId="3" fontId="16" fillId="0" borderId="40" xfId="1" applyNumberFormat="1" applyFont="1" applyFill="1" applyBorder="1" applyAlignment="1">
      <alignment wrapText="1"/>
    </xf>
    <xf numFmtId="3" fontId="16" fillId="9" borderId="10" xfId="1" applyNumberFormat="1" applyFont="1" applyFill="1" applyBorder="1" applyAlignment="1">
      <alignment wrapText="1"/>
    </xf>
    <xf numFmtId="3" fontId="16" fillId="0" borderId="10" xfId="1" applyNumberFormat="1" applyFont="1" applyFill="1" applyBorder="1" applyAlignment="1">
      <alignment wrapText="1"/>
    </xf>
    <xf numFmtId="0" fontId="16" fillId="0" borderId="18" xfId="1" applyFont="1" applyFill="1" applyBorder="1" applyAlignment="1">
      <alignment wrapText="1"/>
    </xf>
    <xf numFmtId="3" fontId="16" fillId="0" borderId="18" xfId="1" applyNumberFormat="1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wrapText="1"/>
    </xf>
    <xf numFmtId="0" fontId="15" fillId="8" borderId="3" xfId="0" applyFont="1" applyFill="1" applyBorder="1" applyAlignment="1">
      <alignment horizontal="center" vertical="center" wrapText="1"/>
    </xf>
    <xf numFmtId="3" fontId="16" fillId="0" borderId="16" xfId="1" applyNumberFormat="1" applyFont="1" applyFill="1" applyBorder="1" applyAlignment="1">
      <alignment wrapText="1"/>
    </xf>
    <xf numFmtId="3" fontId="16" fillId="9" borderId="1" xfId="1" applyNumberFormat="1" applyFont="1" applyFill="1" applyBorder="1" applyAlignment="1">
      <alignment wrapText="1"/>
    </xf>
    <xf numFmtId="3" fontId="16" fillId="0" borderId="1" xfId="1" applyNumberFormat="1" applyFont="1" applyFill="1" applyBorder="1" applyAlignment="1">
      <alignment wrapText="1"/>
    </xf>
    <xf numFmtId="0" fontId="16" fillId="0" borderId="1" xfId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wrapText="1"/>
    </xf>
    <xf numFmtId="3" fontId="16" fillId="0" borderId="8" xfId="1" applyNumberFormat="1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wrapText="1"/>
    </xf>
    <xf numFmtId="0" fontId="15" fillId="8" borderId="6" xfId="0" applyFont="1" applyFill="1" applyBorder="1" applyAlignment="1">
      <alignment horizontal="center" vertical="center" wrapText="1"/>
    </xf>
    <xf numFmtId="3" fontId="16" fillId="0" borderId="23" xfId="1" applyNumberFormat="1" applyFont="1" applyFill="1" applyBorder="1" applyAlignment="1">
      <alignment wrapText="1"/>
    </xf>
    <xf numFmtId="3" fontId="16" fillId="9" borderId="8" xfId="1" applyNumberFormat="1" applyFont="1" applyFill="1" applyBorder="1" applyAlignment="1">
      <alignment wrapText="1"/>
    </xf>
    <xf numFmtId="0" fontId="17" fillId="6" borderId="14" xfId="1" applyFont="1" applyFill="1" applyBorder="1" applyAlignment="1">
      <alignment wrapText="1"/>
    </xf>
    <xf numFmtId="164" fontId="18" fillId="6" borderId="34" xfId="1" applyNumberFormat="1" applyFont="1" applyFill="1" applyBorder="1" applyAlignment="1">
      <alignment wrapText="1"/>
    </xf>
    <xf numFmtId="3" fontId="18" fillId="6" borderId="12" xfId="1" applyNumberFormat="1" applyFont="1" applyFill="1" applyBorder="1" applyAlignment="1">
      <alignment wrapText="1"/>
    </xf>
    <xf numFmtId="0" fontId="18" fillId="6" borderId="12" xfId="1" applyFont="1" applyFill="1" applyBorder="1" applyAlignment="1">
      <alignment wrapText="1"/>
    </xf>
    <xf numFmtId="0" fontId="17" fillId="6" borderId="39" xfId="1" applyFont="1" applyFill="1" applyBorder="1" applyAlignment="1">
      <alignment wrapText="1"/>
    </xf>
    <xf numFmtId="164" fontId="18" fillId="6" borderId="37" xfId="1" applyNumberFormat="1" applyFont="1" applyFill="1" applyBorder="1" applyAlignment="1">
      <alignment wrapText="1"/>
    </xf>
    <xf numFmtId="3" fontId="18" fillId="9" borderId="12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3" fontId="19" fillId="0" borderId="0" xfId="1" applyNumberFormat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3" fontId="14" fillId="0" borderId="0" xfId="1" applyNumberFormat="1" applyFont="1" applyFill="1" applyBorder="1" applyAlignment="1">
      <alignment wrapText="1"/>
    </xf>
    <xf numFmtId="0" fontId="16" fillId="0" borderId="0" xfId="1" applyFont="1" applyFill="1" applyAlignment="1">
      <alignment wrapText="1"/>
    </xf>
    <xf numFmtId="0" fontId="15" fillId="9" borderId="5" xfId="1" applyFont="1" applyFill="1" applyBorder="1" applyAlignment="1">
      <alignment wrapText="1"/>
    </xf>
    <xf numFmtId="3" fontId="16" fillId="9" borderId="18" xfId="1" applyNumberFormat="1" applyFont="1" applyFill="1" applyBorder="1" applyAlignment="1">
      <alignment wrapText="1"/>
    </xf>
    <xf numFmtId="0" fontId="11" fillId="9" borderId="5" xfId="2" applyFont="1" applyFill="1" applyBorder="1" applyAlignment="1">
      <alignment wrapText="1"/>
    </xf>
    <xf numFmtId="0" fontId="1" fillId="2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7" borderId="24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7" borderId="28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2" borderId="5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1" applyFont="1" applyFill="1"/>
    <xf numFmtId="0" fontId="11" fillId="0" borderId="5" xfId="2" applyFont="1" applyBorder="1" applyAlignment="1"/>
    <xf numFmtId="0" fontId="11" fillId="0" borderId="5" xfId="2" applyFont="1" applyFill="1" applyBorder="1" applyAlignment="1"/>
    <xf numFmtId="0" fontId="16" fillId="0" borderId="0" xfId="1" applyFont="1" applyFill="1" applyBorder="1"/>
    <xf numFmtId="0" fontId="17" fillId="6" borderId="14" xfId="1" applyFont="1" applyFill="1" applyBorder="1"/>
    <xf numFmtId="164" fontId="18" fillId="6" borderId="34" xfId="1" applyNumberFormat="1" applyFont="1" applyFill="1" applyBorder="1"/>
    <xf numFmtId="3" fontId="18" fillId="6" borderId="12" xfId="1" applyNumberFormat="1" applyFont="1" applyFill="1" applyBorder="1"/>
    <xf numFmtId="3" fontId="18" fillId="9" borderId="12" xfId="1" applyNumberFormat="1" applyFont="1" applyFill="1" applyBorder="1"/>
    <xf numFmtId="0" fontId="18" fillId="6" borderId="12" xfId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3" fontId="19" fillId="0" borderId="0" xfId="1" applyNumberFormat="1" applyFont="1" applyFill="1" applyBorder="1"/>
    <xf numFmtId="0" fontId="19" fillId="0" borderId="0" xfId="1" applyFont="1" applyFill="1" applyBorder="1"/>
    <xf numFmtId="3" fontId="16" fillId="0" borderId="0" xfId="1" applyNumberFormat="1" applyFont="1" applyFill="1"/>
    <xf numFmtId="0" fontId="13" fillId="0" borderId="0" xfId="1" applyFont="1" applyFill="1"/>
    <xf numFmtId="0" fontId="14" fillId="0" borderId="0" xfId="1" applyFont="1" applyFill="1"/>
    <xf numFmtId="0" fontId="13" fillId="0" borderId="21" xfId="1" applyFont="1" applyFill="1" applyBorder="1"/>
    <xf numFmtId="0" fontId="17" fillId="6" borderId="20" xfId="1" applyFont="1" applyFill="1" applyBorder="1"/>
    <xf numFmtId="0" fontId="15" fillId="9" borderId="6" xfId="1" applyFont="1" applyFill="1" applyBorder="1" applyAlignment="1">
      <alignment wrapText="1"/>
    </xf>
    <xf numFmtId="3" fontId="16" fillId="9" borderId="19" xfId="1" applyNumberFormat="1" applyFont="1" applyFill="1" applyBorder="1" applyAlignment="1">
      <alignment wrapText="1"/>
    </xf>
    <xf numFmtId="3" fontId="16" fillId="9" borderId="3" xfId="1" applyNumberFormat="1" applyFont="1" applyFill="1" applyBorder="1" applyAlignment="1">
      <alignment wrapText="1"/>
    </xf>
    <xf numFmtId="3" fontId="16" fillId="9" borderId="6" xfId="1" applyNumberFormat="1" applyFont="1" applyFill="1" applyBorder="1" applyAlignment="1">
      <alignment wrapText="1"/>
    </xf>
    <xf numFmtId="3" fontId="18" fillId="9" borderId="13" xfId="1" applyNumberFormat="1" applyFont="1" applyFill="1" applyBorder="1"/>
    <xf numFmtId="0" fontId="3" fillId="10" borderId="0" xfId="1" applyFont="1" applyFill="1" applyBorder="1" applyAlignment="1">
      <alignment wrapText="1"/>
    </xf>
    <xf numFmtId="3" fontId="3" fillId="10" borderId="0" xfId="1" applyNumberFormat="1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3" fontId="1" fillId="11" borderId="0" xfId="0" applyNumberFormat="1" applyFont="1" applyFill="1" applyAlignment="1">
      <alignment wrapText="1"/>
    </xf>
    <xf numFmtId="0" fontId="20" fillId="0" borderId="0" xfId="1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/>
    </xf>
    <xf numFmtId="0" fontId="15" fillId="8" borderId="16" xfId="0" applyFont="1" applyFill="1" applyBorder="1" applyAlignment="1"/>
    <xf numFmtId="0" fontId="15" fillId="8" borderId="1" xfId="0" applyFont="1" applyFill="1" applyBorder="1" applyAlignment="1">
      <alignment horizontal="center" vertical="center"/>
    </xf>
    <xf numFmtId="0" fontId="15" fillId="8" borderId="41" xfId="0" applyFont="1" applyFill="1" applyBorder="1" applyAlignment="1"/>
    <xf numFmtId="0" fontId="15" fillId="8" borderId="5" xfId="0" applyFont="1" applyFill="1" applyBorder="1" applyAlignment="1">
      <alignment horizontal="center" vertical="center"/>
    </xf>
    <xf numFmtId="0" fontId="15" fillId="8" borderId="38" xfId="0" applyFont="1" applyFill="1" applyBorder="1" applyAlignment="1"/>
    <xf numFmtId="0" fontId="15" fillId="8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left" vertical="center" wrapText="1"/>
    </xf>
    <xf numFmtId="0" fontId="9" fillId="4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5" fillId="0" borderId="18" xfId="1" applyFont="1" applyFill="1" applyBorder="1" applyAlignment="1">
      <alignment wrapText="1"/>
    </xf>
    <xf numFmtId="0" fontId="11" fillId="0" borderId="18" xfId="2" applyFont="1" applyBorder="1" applyAlignment="1"/>
    <xf numFmtId="0" fontId="12" fillId="0" borderId="19" xfId="0" applyFont="1" applyBorder="1" applyAlignment="1"/>
    <xf numFmtId="0" fontId="11" fillId="0" borderId="1" xfId="2" applyFont="1" applyBorder="1" applyAlignment="1"/>
    <xf numFmtId="0" fontId="12" fillId="0" borderId="3" xfId="0" applyFont="1" applyBorder="1" applyAlignment="1"/>
    <xf numFmtId="0" fontId="15" fillId="9" borderId="18" xfId="1" applyFont="1" applyFill="1" applyBorder="1" applyAlignment="1">
      <alignment wrapText="1"/>
    </xf>
    <xf numFmtId="0" fontId="11" fillId="9" borderId="1" xfId="2" applyFont="1" applyFill="1" applyBorder="1" applyAlignment="1"/>
    <xf numFmtId="0" fontId="11" fillId="9" borderId="5" xfId="2" applyFont="1" applyFill="1" applyBorder="1" applyAlignment="1"/>
    <xf numFmtId="0" fontId="13" fillId="0" borderId="17" xfId="1" applyFont="1" applyFill="1" applyBorder="1" applyAlignment="1"/>
    <xf numFmtId="0" fontId="12" fillId="0" borderId="2" xfId="2" applyFont="1" applyBorder="1" applyAlignment="1"/>
    <xf numFmtId="0" fontId="14" fillId="0" borderId="18" xfId="1" applyFont="1" applyFill="1" applyBorder="1" applyAlignment="1">
      <alignment wrapText="1"/>
    </xf>
    <xf numFmtId="0" fontId="12" fillId="0" borderId="1" xfId="2" applyFont="1" applyBorder="1" applyAlignment="1"/>
    <xf numFmtId="0" fontId="11" fillId="0" borderId="5" xfId="2" applyFont="1" applyBorder="1" applyAlignment="1"/>
    <xf numFmtId="0" fontId="12" fillId="0" borderId="18" xfId="0" applyFont="1" applyBorder="1" applyAlignment="1"/>
    <xf numFmtId="0" fontId="12" fillId="0" borderId="1" xfId="0" applyFont="1" applyBorder="1" applyAlignment="1"/>
    <xf numFmtId="0" fontId="13" fillId="0" borderId="30" xfId="1" applyFont="1" applyFill="1" applyBorder="1" applyAlignment="1"/>
    <xf numFmtId="0" fontId="12" fillId="0" borderId="32" xfId="2" applyFont="1" applyBorder="1" applyAlignment="1"/>
    <xf numFmtId="0" fontId="12" fillId="0" borderId="35" xfId="2" applyFont="1" applyBorder="1" applyAlignment="1"/>
    <xf numFmtId="0" fontId="14" fillId="0" borderId="31" xfId="1" applyFont="1" applyFill="1" applyBorder="1" applyAlignment="1">
      <alignment wrapText="1"/>
    </xf>
    <xf numFmtId="0" fontId="12" fillId="0" borderId="33" xfId="2" applyFont="1" applyBorder="1" applyAlignment="1"/>
    <xf numFmtId="0" fontId="12" fillId="0" borderId="36" xfId="2" applyFont="1" applyBorder="1" applyAlignment="1"/>
    <xf numFmtId="0" fontId="11" fillId="9" borderId="1" xfId="2" applyFont="1" applyFill="1" applyBorder="1" applyAlignment="1">
      <alignment wrapText="1"/>
    </xf>
    <xf numFmtId="0" fontId="11" fillId="9" borderId="5" xfId="2" applyFont="1" applyFill="1" applyBorder="1" applyAlignment="1">
      <alignment wrapText="1"/>
    </xf>
    <xf numFmtId="0" fontId="11" fillId="0" borderId="1" xfId="2" applyFont="1" applyBorder="1" applyAlignment="1">
      <alignment wrapText="1"/>
    </xf>
    <xf numFmtId="0" fontId="11" fillId="0" borderId="5" xfId="2" applyFont="1" applyBorder="1" applyAlignment="1">
      <alignment wrapText="1"/>
    </xf>
    <xf numFmtId="0" fontId="11" fillId="0" borderId="18" xfId="2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30" xfId="1" applyFont="1" applyFill="1" applyBorder="1" applyAlignment="1">
      <alignment wrapText="1"/>
    </xf>
    <xf numFmtId="0" fontId="12" fillId="0" borderId="32" xfId="2" applyFont="1" applyBorder="1" applyAlignment="1">
      <alignment wrapText="1"/>
    </xf>
    <xf numFmtId="0" fontId="12" fillId="0" borderId="35" xfId="2" applyFont="1" applyBorder="1" applyAlignment="1">
      <alignment wrapText="1"/>
    </xf>
    <xf numFmtId="0" fontId="12" fillId="0" borderId="33" xfId="2" applyFont="1" applyBorder="1" applyAlignment="1">
      <alignment wrapText="1"/>
    </xf>
    <xf numFmtId="0" fontId="12" fillId="0" borderId="36" xfId="2" applyFont="1" applyBorder="1" applyAlignment="1">
      <alignment wrapText="1"/>
    </xf>
    <xf numFmtId="3" fontId="3" fillId="10" borderId="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1" fillId="11" borderId="0" xfId="0" applyNumberFormat="1" applyFont="1" applyFill="1" applyAlignment="1">
      <alignment wrapText="1"/>
    </xf>
    <xf numFmtId="0" fontId="2" fillId="10" borderId="0" xfId="1" applyFont="1" applyFill="1" applyBorder="1" applyAlignment="1">
      <alignment wrapText="1"/>
    </xf>
    <xf numFmtId="3" fontId="2" fillId="10" borderId="0" xfId="1" applyNumberFormat="1" applyFont="1" applyFill="1" applyBorder="1" applyAlignment="1">
      <alignment wrapText="1"/>
    </xf>
    <xf numFmtId="0" fontId="2" fillId="11" borderId="0" xfId="0" applyFont="1" applyFill="1" applyAlignment="1">
      <alignment wrapText="1"/>
    </xf>
    <xf numFmtId="3" fontId="2" fillId="11" borderId="0" xfId="0" applyNumberFormat="1" applyFont="1" applyFill="1" applyAlignment="1">
      <alignment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podíl příspěvků obcí </a:t>
            </a:r>
          </a:p>
          <a:p>
            <a:pPr>
              <a:defRPr/>
            </a:pPr>
            <a:r>
              <a:rPr lang="cs-CZ"/>
              <a:t>DSO Zbraslavicko</a:t>
            </a:r>
          </a:p>
        </c:rich>
      </c:tx>
      <c:layout>
        <c:manualLayout>
          <c:xMode val="edge"/>
          <c:yMode val="edge"/>
          <c:x val="1.4886757337151044E-2"/>
          <c:y val="2.23498355808972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374169778073526E-2"/>
          <c:y val="0.19674932874769974"/>
          <c:w val="0.95011759680274688"/>
          <c:h val="0.7864823362596916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Zbraslavicko!$A$4:$A$16</c:f>
              <c:strCache>
                <c:ptCount val="13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Janovice</c:v>
                </c:pt>
                <c:pt idx="12">
                  <c:v>Zbraslavice</c:v>
                </c:pt>
              </c:strCache>
            </c:strRef>
          </c:cat>
          <c:val>
            <c:numRef>
              <c:f>Zbraslavicko!$K$4:$K$16</c:f>
              <c:numCache>
                <c:formatCode>#,##0</c:formatCode>
                <c:ptCount val="13"/>
                <c:pt idx="0">
                  <c:v>9960</c:v>
                </c:pt>
                <c:pt idx="1">
                  <c:v>23490</c:v>
                </c:pt>
                <c:pt idx="2">
                  <c:v>24890</c:v>
                </c:pt>
                <c:pt idx="3">
                  <c:v>25800</c:v>
                </c:pt>
                <c:pt idx="4">
                  <c:v>26220</c:v>
                </c:pt>
                <c:pt idx="5">
                  <c:v>26640</c:v>
                </c:pt>
                <c:pt idx="6">
                  <c:v>28180</c:v>
                </c:pt>
                <c:pt idx="7">
                  <c:v>36370</c:v>
                </c:pt>
                <c:pt idx="8">
                  <c:v>50250</c:v>
                </c:pt>
                <c:pt idx="9">
                  <c:v>54170</c:v>
                </c:pt>
                <c:pt idx="10">
                  <c:v>58020</c:v>
                </c:pt>
                <c:pt idx="11">
                  <c:v>78620</c:v>
                </c:pt>
                <c:pt idx="12">
                  <c:v>136810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výše příspěvků obcí </a:t>
            </a:r>
          </a:p>
          <a:p>
            <a:pPr>
              <a:defRPr/>
            </a:pPr>
            <a:r>
              <a:rPr lang="cs-CZ"/>
              <a:t>DSO Zbraslavicko</a:t>
            </a:r>
          </a:p>
        </c:rich>
      </c:tx>
      <c:layout>
        <c:manualLayout>
          <c:xMode val="edge"/>
          <c:yMode val="edge"/>
          <c:x val="1.2284800763540899E-2"/>
          <c:y val="2.29885057471264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4014984490575042E-2"/>
          <c:y val="0.25269375810782274"/>
          <c:w val="0.98409124314006202"/>
          <c:h val="0.73580022324795602"/>
        </c:manualLayout>
      </c:layout>
      <c:pie3DChart>
        <c:varyColors val="1"/>
        <c:ser>
          <c:idx val="1"/>
          <c:order val="1"/>
          <c:explosion val="25"/>
          <c:dLbls>
            <c:showVal val="1"/>
            <c:showCatName val="1"/>
            <c:showLeaderLines val="1"/>
          </c:dLbls>
          <c:cat>
            <c:strRef>
              <c:f>Zbraslavicko!$A$4:$A$16</c:f>
              <c:strCache>
                <c:ptCount val="13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Janovice</c:v>
                </c:pt>
                <c:pt idx="12">
                  <c:v>Zbraslavice</c:v>
                </c:pt>
              </c:strCache>
            </c:strRef>
          </c:cat>
          <c:val>
            <c:numRef>
              <c:f>Zbraslavicko!$K$4:$K$16</c:f>
              <c:numCache>
                <c:formatCode>#,##0</c:formatCode>
                <c:ptCount val="13"/>
                <c:pt idx="0">
                  <c:v>9960</c:v>
                </c:pt>
                <c:pt idx="1">
                  <c:v>23490</c:v>
                </c:pt>
                <c:pt idx="2">
                  <c:v>24890</c:v>
                </c:pt>
                <c:pt idx="3">
                  <c:v>25800</c:v>
                </c:pt>
                <c:pt idx="4">
                  <c:v>26220</c:v>
                </c:pt>
                <c:pt idx="5">
                  <c:v>26640</c:v>
                </c:pt>
                <c:pt idx="6">
                  <c:v>28180</c:v>
                </c:pt>
                <c:pt idx="7">
                  <c:v>36370</c:v>
                </c:pt>
                <c:pt idx="8">
                  <c:v>50250</c:v>
                </c:pt>
                <c:pt idx="9">
                  <c:v>54170</c:v>
                </c:pt>
                <c:pt idx="10">
                  <c:v>58020</c:v>
                </c:pt>
                <c:pt idx="11">
                  <c:v>78620</c:v>
                </c:pt>
                <c:pt idx="12">
                  <c:v>136810</c:v>
                </c:pt>
              </c:numCache>
            </c:numRef>
          </c:val>
        </c:ser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Zbraslavicko!$A$4:$A$16</c:f>
              <c:strCache>
                <c:ptCount val="13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Janovice</c:v>
                </c:pt>
                <c:pt idx="12">
                  <c:v>Zbraslavice</c:v>
                </c:pt>
              </c:strCache>
            </c:strRef>
          </c:cat>
          <c:val>
            <c:numRef>
              <c:f>Zbraslavicko!$K$4:$K$16</c:f>
              <c:numCache>
                <c:formatCode>#,##0</c:formatCode>
                <c:ptCount val="13"/>
                <c:pt idx="0">
                  <c:v>9960</c:v>
                </c:pt>
                <c:pt idx="1">
                  <c:v>23490</c:v>
                </c:pt>
                <c:pt idx="2">
                  <c:v>24890</c:v>
                </c:pt>
                <c:pt idx="3">
                  <c:v>25800</c:v>
                </c:pt>
                <c:pt idx="4">
                  <c:v>26220</c:v>
                </c:pt>
                <c:pt idx="5">
                  <c:v>26640</c:v>
                </c:pt>
                <c:pt idx="6">
                  <c:v>28180</c:v>
                </c:pt>
                <c:pt idx="7">
                  <c:v>36370</c:v>
                </c:pt>
                <c:pt idx="8">
                  <c:v>50250</c:v>
                </c:pt>
                <c:pt idx="9">
                  <c:v>54170</c:v>
                </c:pt>
                <c:pt idx="10">
                  <c:v>58020</c:v>
                </c:pt>
                <c:pt idx="11">
                  <c:v>78620</c:v>
                </c:pt>
                <c:pt idx="12">
                  <c:v>136810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podíl příspěvků obcí </a:t>
            </a:r>
          </a:p>
          <a:p>
            <a:pPr>
              <a:defRPr/>
            </a:pPr>
            <a:r>
              <a:rPr lang="cs-CZ"/>
              <a:t>DSO Zbraslavicko</a:t>
            </a:r>
          </a:p>
        </c:rich>
      </c:tx>
      <c:layout>
        <c:manualLayout>
          <c:xMode val="edge"/>
          <c:yMode val="edge"/>
          <c:x val="1.4886757337151045E-2"/>
          <c:y val="2.234983558089724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374169778073547E-2"/>
          <c:y val="0.19674932874769979"/>
          <c:w val="0.95011759680274666"/>
          <c:h val="0.7864823362596916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'Zbraslavicko s dotací ÚP'!$A$4:$A$16</c:f>
              <c:strCache>
                <c:ptCount val="13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Janovice</c:v>
                </c:pt>
                <c:pt idx="12">
                  <c:v>Zbraslavice</c:v>
                </c:pt>
              </c:strCache>
            </c:strRef>
          </c:cat>
          <c:val>
            <c:numRef>
              <c:f>'Zbraslavicko s dotací ÚP'!$L$4:$L$16</c:f>
              <c:numCache>
                <c:formatCode>#,##0</c:formatCode>
                <c:ptCount val="13"/>
                <c:pt idx="0">
                  <c:v>8060</c:v>
                </c:pt>
                <c:pt idx="1">
                  <c:v>17140</c:v>
                </c:pt>
                <c:pt idx="2">
                  <c:v>17540</c:v>
                </c:pt>
                <c:pt idx="3">
                  <c:v>17800</c:v>
                </c:pt>
                <c:pt idx="4">
                  <c:v>17920</c:v>
                </c:pt>
                <c:pt idx="5">
                  <c:v>18040</c:v>
                </c:pt>
                <c:pt idx="6">
                  <c:v>18480</c:v>
                </c:pt>
                <c:pt idx="7">
                  <c:v>20820</c:v>
                </c:pt>
                <c:pt idx="8">
                  <c:v>30000</c:v>
                </c:pt>
                <c:pt idx="9">
                  <c:v>31120</c:v>
                </c:pt>
                <c:pt idx="10">
                  <c:v>32220</c:v>
                </c:pt>
                <c:pt idx="11">
                  <c:v>43320</c:v>
                </c:pt>
                <c:pt idx="12">
                  <c:v>65160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výše příspěvků obcí </a:t>
            </a:r>
          </a:p>
          <a:p>
            <a:pPr>
              <a:defRPr/>
            </a:pPr>
            <a:r>
              <a:rPr lang="cs-CZ"/>
              <a:t>DSO Zbraslavicko</a:t>
            </a:r>
          </a:p>
        </c:rich>
      </c:tx>
      <c:layout>
        <c:manualLayout>
          <c:xMode val="edge"/>
          <c:yMode val="edge"/>
          <c:x val="1.2284800763540901E-2"/>
          <c:y val="2.29885057471264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4014984490575042E-2"/>
          <c:y val="0.25269375810782274"/>
          <c:w val="0.98409124314006202"/>
          <c:h val="0.73580022324795602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'Zbraslavicko s dotací ÚP'!$A$4:$A$16</c:f>
              <c:strCache>
                <c:ptCount val="13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Janovice</c:v>
                </c:pt>
                <c:pt idx="12">
                  <c:v>Zbraslavice</c:v>
                </c:pt>
              </c:strCache>
            </c:strRef>
          </c:cat>
          <c:val>
            <c:numRef>
              <c:f>'Zbraslavicko s dotací ÚP'!$L$4:$L$16</c:f>
              <c:numCache>
                <c:formatCode>#,##0</c:formatCode>
                <c:ptCount val="13"/>
                <c:pt idx="0">
                  <c:v>8060</c:v>
                </c:pt>
                <c:pt idx="1">
                  <c:v>17140</c:v>
                </c:pt>
                <c:pt idx="2">
                  <c:v>17540</c:v>
                </c:pt>
                <c:pt idx="3">
                  <c:v>17800</c:v>
                </c:pt>
                <c:pt idx="4">
                  <c:v>17920</c:v>
                </c:pt>
                <c:pt idx="5">
                  <c:v>18040</c:v>
                </c:pt>
                <c:pt idx="6">
                  <c:v>18480</c:v>
                </c:pt>
                <c:pt idx="7">
                  <c:v>20820</c:v>
                </c:pt>
                <c:pt idx="8">
                  <c:v>30000</c:v>
                </c:pt>
                <c:pt idx="9">
                  <c:v>31120</c:v>
                </c:pt>
                <c:pt idx="10">
                  <c:v>32220</c:v>
                </c:pt>
                <c:pt idx="11">
                  <c:v>43320</c:v>
                </c:pt>
                <c:pt idx="12">
                  <c:v>65160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podíl příspěvků obcí </a:t>
            </a:r>
          </a:p>
        </c:rich>
      </c:tx>
      <c:layout>
        <c:manualLayout>
          <c:xMode val="edge"/>
          <c:yMode val="edge"/>
          <c:x val="1.4886757337151045E-2"/>
          <c:y val="2.234983558089724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374169778073547E-2"/>
          <c:y val="0.19674932874769979"/>
          <c:w val="0.95011759680274666"/>
          <c:h val="0.78648233625969166"/>
        </c:manualLayout>
      </c:layout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('obě DSO'!$A$4:$A$16,'obě DSO'!$M$4:$M$15)</c:f>
              <c:strCache>
                <c:ptCount val="25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Jan.</c:v>
                </c:pt>
                <c:pt idx="12">
                  <c:v>Zbraslavice</c:v>
                </c:pt>
                <c:pt idx="13">
                  <c:v>Košice</c:v>
                </c:pt>
                <c:pt idx="14">
                  <c:v>Nepoměřice</c:v>
                </c:pt>
                <c:pt idx="15">
                  <c:v>Vidice</c:v>
                </c:pt>
                <c:pt idx="16">
                  <c:v>Onomyšl</c:v>
                </c:pt>
                <c:pt idx="17">
                  <c:v>Černíny</c:v>
                </c:pt>
                <c:pt idx="18">
                  <c:v>Rašovice</c:v>
                </c:pt>
                <c:pt idx="19">
                  <c:v>Úmonín</c:v>
                </c:pt>
                <c:pt idx="20">
                  <c:v>Křesetice</c:v>
                </c:pt>
                <c:pt idx="21">
                  <c:v>Chlístovice</c:v>
                </c:pt>
                <c:pt idx="22">
                  <c:v>Malešov</c:v>
                </c:pt>
                <c:pt idx="23">
                  <c:v>Miskovice</c:v>
                </c:pt>
                <c:pt idx="24">
                  <c:v>Suchdol</c:v>
                </c:pt>
              </c:strCache>
            </c:strRef>
          </c:cat>
          <c:val>
            <c:numRef>
              <c:f>('obě DSO'!$K$4:$K$16,'obě DSO'!$W$4:$W$15)</c:f>
              <c:numCache>
                <c:formatCode>#,##0</c:formatCode>
                <c:ptCount val="25"/>
                <c:pt idx="0">
                  <c:v>5560</c:v>
                </c:pt>
                <c:pt idx="1">
                  <c:v>12140</c:v>
                </c:pt>
                <c:pt idx="2">
                  <c:v>12540</c:v>
                </c:pt>
                <c:pt idx="3">
                  <c:v>12800</c:v>
                </c:pt>
                <c:pt idx="4">
                  <c:v>12920</c:v>
                </c:pt>
                <c:pt idx="5">
                  <c:v>13040</c:v>
                </c:pt>
                <c:pt idx="6">
                  <c:v>13480</c:v>
                </c:pt>
                <c:pt idx="7">
                  <c:v>15820</c:v>
                </c:pt>
                <c:pt idx="8">
                  <c:v>22500</c:v>
                </c:pt>
                <c:pt idx="9">
                  <c:v>23620</c:v>
                </c:pt>
                <c:pt idx="10">
                  <c:v>24720</c:v>
                </c:pt>
                <c:pt idx="11">
                  <c:v>33320</c:v>
                </c:pt>
                <c:pt idx="12">
                  <c:v>52660</c:v>
                </c:pt>
                <c:pt idx="13">
                  <c:v>6100</c:v>
                </c:pt>
                <c:pt idx="14">
                  <c:v>14160</c:v>
                </c:pt>
                <c:pt idx="15">
                  <c:v>14740</c:v>
                </c:pt>
                <c:pt idx="16">
                  <c:v>15900</c:v>
                </c:pt>
                <c:pt idx="17">
                  <c:v>22500</c:v>
                </c:pt>
                <c:pt idx="18">
                  <c:v>22760</c:v>
                </c:pt>
                <c:pt idx="19">
                  <c:v>24720</c:v>
                </c:pt>
                <c:pt idx="20">
                  <c:v>33500</c:v>
                </c:pt>
                <c:pt idx="21">
                  <c:v>34700</c:v>
                </c:pt>
                <c:pt idx="22">
                  <c:v>45400</c:v>
                </c:pt>
                <c:pt idx="23">
                  <c:v>46200</c:v>
                </c:pt>
                <c:pt idx="24">
                  <c:v>47600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výše příspěvků obcí </a:t>
            </a:r>
          </a:p>
        </c:rich>
      </c:tx>
      <c:layout>
        <c:manualLayout>
          <c:xMode val="edge"/>
          <c:yMode val="edge"/>
          <c:x val="1.2284800763540901E-2"/>
          <c:y val="2.29885057471264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447980883513198E-2"/>
          <c:y val="0.25269375810782274"/>
          <c:w val="0.97365831185674989"/>
          <c:h val="0.72901471285554964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('obě DSO'!$A$4:$A$16,'obě DSO'!$M$4:$M$15)</c:f>
              <c:strCache>
                <c:ptCount val="25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Jan.</c:v>
                </c:pt>
                <c:pt idx="12">
                  <c:v>Zbraslavice</c:v>
                </c:pt>
                <c:pt idx="13">
                  <c:v>Košice</c:v>
                </c:pt>
                <c:pt idx="14">
                  <c:v>Nepoměřice</c:v>
                </c:pt>
                <c:pt idx="15">
                  <c:v>Vidice</c:v>
                </c:pt>
                <c:pt idx="16">
                  <c:v>Onomyšl</c:v>
                </c:pt>
                <c:pt idx="17">
                  <c:v>Černíny</c:v>
                </c:pt>
                <c:pt idx="18">
                  <c:v>Rašovice</c:v>
                </c:pt>
                <c:pt idx="19">
                  <c:v>Úmonín</c:v>
                </c:pt>
                <c:pt idx="20">
                  <c:v>Křesetice</c:v>
                </c:pt>
                <c:pt idx="21">
                  <c:v>Chlístovice</c:v>
                </c:pt>
                <c:pt idx="22">
                  <c:v>Malešov</c:v>
                </c:pt>
                <c:pt idx="23">
                  <c:v>Miskovice</c:v>
                </c:pt>
                <c:pt idx="24">
                  <c:v>Suchdol</c:v>
                </c:pt>
              </c:strCache>
            </c:strRef>
          </c:cat>
          <c:val>
            <c:numRef>
              <c:f>('obě DSO'!$K$4:$K$16,'obě DSO'!$W$4:$W$15)</c:f>
              <c:numCache>
                <c:formatCode>#,##0</c:formatCode>
                <c:ptCount val="25"/>
                <c:pt idx="0">
                  <c:v>5560</c:v>
                </c:pt>
                <c:pt idx="1">
                  <c:v>12140</c:v>
                </c:pt>
                <c:pt idx="2">
                  <c:v>12540</c:v>
                </c:pt>
                <c:pt idx="3">
                  <c:v>12800</c:v>
                </c:pt>
                <c:pt idx="4">
                  <c:v>12920</c:v>
                </c:pt>
                <c:pt idx="5">
                  <c:v>13040</c:v>
                </c:pt>
                <c:pt idx="6">
                  <c:v>13480</c:v>
                </c:pt>
                <c:pt idx="7">
                  <c:v>15820</c:v>
                </c:pt>
                <c:pt idx="8">
                  <c:v>22500</c:v>
                </c:pt>
                <c:pt idx="9">
                  <c:v>23620</c:v>
                </c:pt>
                <c:pt idx="10">
                  <c:v>24720</c:v>
                </c:pt>
                <c:pt idx="11">
                  <c:v>33320</c:v>
                </c:pt>
                <c:pt idx="12">
                  <c:v>52660</c:v>
                </c:pt>
                <c:pt idx="13">
                  <c:v>6100</c:v>
                </c:pt>
                <c:pt idx="14">
                  <c:v>14160</c:v>
                </c:pt>
                <c:pt idx="15">
                  <c:v>14740</c:v>
                </c:pt>
                <c:pt idx="16">
                  <c:v>15900</c:v>
                </c:pt>
                <c:pt idx="17">
                  <c:v>22500</c:v>
                </c:pt>
                <c:pt idx="18">
                  <c:v>22760</c:v>
                </c:pt>
                <c:pt idx="19">
                  <c:v>24720</c:v>
                </c:pt>
                <c:pt idx="20">
                  <c:v>33500</c:v>
                </c:pt>
                <c:pt idx="21">
                  <c:v>34700</c:v>
                </c:pt>
                <c:pt idx="22">
                  <c:v>45400</c:v>
                </c:pt>
                <c:pt idx="23">
                  <c:v>46200</c:v>
                </c:pt>
                <c:pt idx="24">
                  <c:v>47600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podíl příspěvků obcí</a:t>
            </a:r>
          </a:p>
        </c:rich>
      </c:tx>
      <c:layout>
        <c:manualLayout>
          <c:xMode val="edge"/>
          <c:yMode val="edge"/>
          <c:x val="1.4886757337151045E-2"/>
          <c:y val="2.234983558089724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374169778073547E-2"/>
          <c:y val="0.19674932874769979"/>
          <c:w val="0.95011759680274666"/>
          <c:h val="0.78648233625969166"/>
        </c:manualLayout>
      </c:layout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('obě DSO s dotací ÚP'!$A$4:$A$16,'obě DSO s dotací ÚP'!$M$4:$M$15)</c:f>
              <c:strCache>
                <c:ptCount val="25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Jan.</c:v>
                </c:pt>
                <c:pt idx="12">
                  <c:v>Zbraslavice</c:v>
                </c:pt>
                <c:pt idx="13">
                  <c:v>Košice</c:v>
                </c:pt>
                <c:pt idx="14">
                  <c:v>Nepoměřice</c:v>
                </c:pt>
                <c:pt idx="15">
                  <c:v>Vidice</c:v>
                </c:pt>
                <c:pt idx="16">
                  <c:v>Onomyšl</c:v>
                </c:pt>
                <c:pt idx="17">
                  <c:v>Černíny</c:v>
                </c:pt>
                <c:pt idx="18">
                  <c:v>Rašovice</c:v>
                </c:pt>
                <c:pt idx="19">
                  <c:v>Úmonín</c:v>
                </c:pt>
                <c:pt idx="20">
                  <c:v>Křesetice</c:v>
                </c:pt>
                <c:pt idx="21">
                  <c:v>Chlístovice</c:v>
                </c:pt>
                <c:pt idx="22">
                  <c:v>Malešov</c:v>
                </c:pt>
                <c:pt idx="23">
                  <c:v>Miskovice</c:v>
                </c:pt>
                <c:pt idx="24">
                  <c:v>Suchdol</c:v>
                </c:pt>
              </c:strCache>
            </c:strRef>
          </c:cat>
          <c:val>
            <c:numRef>
              <c:f>('obě DSO s dotací ÚP'!$K$4:$K$16,'obě DSO s dotací ÚP'!$W$4:$W$15)</c:f>
              <c:numCache>
                <c:formatCode>#,##0</c:formatCode>
                <c:ptCount val="25"/>
                <c:pt idx="0">
                  <c:v>2060</c:v>
                </c:pt>
                <c:pt idx="1">
                  <c:v>5140</c:v>
                </c:pt>
                <c:pt idx="2">
                  <c:v>5540</c:v>
                </c:pt>
                <c:pt idx="3">
                  <c:v>5800</c:v>
                </c:pt>
                <c:pt idx="4">
                  <c:v>5920</c:v>
                </c:pt>
                <c:pt idx="5">
                  <c:v>6040</c:v>
                </c:pt>
                <c:pt idx="6">
                  <c:v>6480</c:v>
                </c:pt>
                <c:pt idx="7">
                  <c:v>8820</c:v>
                </c:pt>
                <c:pt idx="8">
                  <c:v>12000</c:v>
                </c:pt>
                <c:pt idx="9">
                  <c:v>13120</c:v>
                </c:pt>
                <c:pt idx="10">
                  <c:v>14220</c:v>
                </c:pt>
                <c:pt idx="11">
                  <c:v>19320</c:v>
                </c:pt>
                <c:pt idx="12">
                  <c:v>35160</c:v>
                </c:pt>
                <c:pt idx="13">
                  <c:v>2600</c:v>
                </c:pt>
                <c:pt idx="14">
                  <c:v>7160</c:v>
                </c:pt>
                <c:pt idx="15">
                  <c:v>7740</c:v>
                </c:pt>
                <c:pt idx="16">
                  <c:v>8900</c:v>
                </c:pt>
                <c:pt idx="17">
                  <c:v>12000</c:v>
                </c:pt>
                <c:pt idx="18">
                  <c:v>12260</c:v>
                </c:pt>
                <c:pt idx="19">
                  <c:v>14220</c:v>
                </c:pt>
                <c:pt idx="20">
                  <c:v>19500</c:v>
                </c:pt>
                <c:pt idx="21">
                  <c:v>20700</c:v>
                </c:pt>
                <c:pt idx="22">
                  <c:v>27900</c:v>
                </c:pt>
                <c:pt idx="23">
                  <c:v>28700</c:v>
                </c:pt>
                <c:pt idx="24">
                  <c:v>30100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výše příspěvků obcí</a:t>
            </a:r>
          </a:p>
        </c:rich>
      </c:tx>
      <c:layout>
        <c:manualLayout>
          <c:xMode val="edge"/>
          <c:yMode val="edge"/>
          <c:x val="1.2284800763540901E-2"/>
          <c:y val="2.29885057471264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4014984490575042E-2"/>
          <c:y val="0.25269375810782274"/>
          <c:w val="0.98409124314006202"/>
          <c:h val="0.73580022324795602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('obě DSO s dotací ÚP'!$A$4:$A$16,'obě DSO s dotací ÚP'!$M$4:$M$15)</c:f>
              <c:strCache>
                <c:ptCount val="25"/>
                <c:pt idx="0">
                  <c:v>Bludov</c:v>
                </c:pt>
                <c:pt idx="1">
                  <c:v>Třebětín</c:v>
                </c:pt>
                <c:pt idx="2">
                  <c:v>Opatovice I</c:v>
                </c:pt>
                <c:pt idx="3">
                  <c:v>Pertoltice</c:v>
                </c:pt>
                <c:pt idx="4">
                  <c:v>Slavošov</c:v>
                </c:pt>
                <c:pt idx="5">
                  <c:v>Štipoklasy</c:v>
                </c:pt>
                <c:pt idx="6">
                  <c:v>Paběnice</c:v>
                </c:pt>
                <c:pt idx="7">
                  <c:v>Petrovice I</c:v>
                </c:pt>
                <c:pt idx="8">
                  <c:v>Černíny</c:v>
                </c:pt>
                <c:pt idx="9">
                  <c:v>Bohdaneč</c:v>
                </c:pt>
                <c:pt idx="10">
                  <c:v>Úmonín</c:v>
                </c:pt>
                <c:pt idx="11">
                  <c:v>Červené Jan.</c:v>
                </c:pt>
                <c:pt idx="12">
                  <c:v>Zbraslavice</c:v>
                </c:pt>
                <c:pt idx="13">
                  <c:v>Košice</c:v>
                </c:pt>
                <c:pt idx="14">
                  <c:v>Nepoměřice</c:v>
                </c:pt>
                <c:pt idx="15">
                  <c:v>Vidice</c:v>
                </c:pt>
                <c:pt idx="16">
                  <c:v>Onomyšl</c:v>
                </c:pt>
                <c:pt idx="17">
                  <c:v>Černíny</c:v>
                </c:pt>
                <c:pt idx="18">
                  <c:v>Rašovice</c:v>
                </c:pt>
                <c:pt idx="19">
                  <c:v>Úmonín</c:v>
                </c:pt>
                <c:pt idx="20">
                  <c:v>Křesetice</c:v>
                </c:pt>
                <c:pt idx="21">
                  <c:v>Chlístovice</c:v>
                </c:pt>
                <c:pt idx="22">
                  <c:v>Malešov</c:v>
                </c:pt>
                <c:pt idx="23">
                  <c:v>Miskovice</c:v>
                </c:pt>
                <c:pt idx="24">
                  <c:v>Suchdol</c:v>
                </c:pt>
              </c:strCache>
            </c:strRef>
          </c:cat>
          <c:val>
            <c:numRef>
              <c:f>('obě DSO s dotací ÚP'!$K$4:$K$16,'obě DSO s dotací ÚP'!$W$4:$W$15)</c:f>
              <c:numCache>
                <c:formatCode>#,##0</c:formatCode>
                <c:ptCount val="25"/>
                <c:pt idx="0">
                  <c:v>2060</c:v>
                </c:pt>
                <c:pt idx="1">
                  <c:v>5140</c:v>
                </c:pt>
                <c:pt idx="2">
                  <c:v>5540</c:v>
                </c:pt>
                <c:pt idx="3">
                  <c:v>5800</c:v>
                </c:pt>
                <c:pt idx="4">
                  <c:v>5920</c:v>
                </c:pt>
                <c:pt idx="5">
                  <c:v>6040</c:v>
                </c:pt>
                <c:pt idx="6">
                  <c:v>6480</c:v>
                </c:pt>
                <c:pt idx="7">
                  <c:v>8820</c:v>
                </c:pt>
                <c:pt idx="8">
                  <c:v>12000</c:v>
                </c:pt>
                <c:pt idx="9">
                  <c:v>13120</c:v>
                </c:pt>
                <c:pt idx="10">
                  <c:v>14220</c:v>
                </c:pt>
                <c:pt idx="11">
                  <c:v>19320</c:v>
                </c:pt>
                <c:pt idx="12">
                  <c:v>35160</c:v>
                </c:pt>
                <c:pt idx="13">
                  <c:v>2600</c:v>
                </c:pt>
                <c:pt idx="14">
                  <c:v>7160</c:v>
                </c:pt>
                <c:pt idx="15">
                  <c:v>7740</c:v>
                </c:pt>
                <c:pt idx="16">
                  <c:v>8900</c:v>
                </c:pt>
                <c:pt idx="17">
                  <c:v>12000</c:v>
                </c:pt>
                <c:pt idx="18">
                  <c:v>12260</c:v>
                </c:pt>
                <c:pt idx="19">
                  <c:v>14220</c:v>
                </c:pt>
                <c:pt idx="20">
                  <c:v>19500</c:v>
                </c:pt>
                <c:pt idx="21">
                  <c:v>20700</c:v>
                </c:pt>
                <c:pt idx="22">
                  <c:v>27900</c:v>
                </c:pt>
                <c:pt idx="23">
                  <c:v>28700</c:v>
                </c:pt>
                <c:pt idx="24">
                  <c:v>30100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17318</xdr:colOff>
      <xdr:row>10</xdr:row>
      <xdr:rowOff>207818</xdr:rowOff>
    </xdr:from>
    <xdr:to>
      <xdr:col>11</xdr:col>
      <xdr:colOff>17319</xdr:colOff>
      <xdr:row>14</xdr:row>
      <xdr:rowOff>25978</xdr:rowOff>
    </xdr:to>
    <xdr:sp macro="" textlink="">
      <xdr:nvSpPr>
        <xdr:cNvPr id="2" name="TextovéPole 1"/>
        <xdr:cNvSpPr txBox="1"/>
      </xdr:nvSpPr>
      <xdr:spPr>
        <a:xfrm>
          <a:off x="8901545" y="2381250"/>
          <a:ext cx="1627910" cy="640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náklady na rozjezd + režijní náklady + účetní + celoroční plat manažera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</xdr:colOff>
      <xdr:row>17</xdr:row>
      <xdr:rowOff>199159</xdr:rowOff>
    </xdr:to>
    <xdr:sp macro="" textlink="">
      <xdr:nvSpPr>
        <xdr:cNvPr id="3" name="TextovéPole 2"/>
        <xdr:cNvSpPr txBox="1"/>
      </xdr:nvSpPr>
      <xdr:spPr>
        <a:xfrm>
          <a:off x="8884227" y="3186545"/>
          <a:ext cx="1627910" cy="58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náklady na rozjezd + režijní náklady + účetní </a:t>
          </a:r>
        </a:p>
      </xdr:txBody>
    </xdr:sp>
    <xdr:clientData/>
  </xdr:twoCellAnchor>
  <xdr:twoCellAnchor>
    <xdr:from>
      <xdr:col>10</xdr:col>
      <xdr:colOff>0</xdr:colOff>
      <xdr:row>18</xdr:row>
      <xdr:rowOff>121228</xdr:rowOff>
    </xdr:from>
    <xdr:to>
      <xdr:col>11</xdr:col>
      <xdr:colOff>1</xdr:colOff>
      <xdr:row>22</xdr:row>
      <xdr:rowOff>1</xdr:rowOff>
    </xdr:to>
    <xdr:sp macro="" textlink="">
      <xdr:nvSpPr>
        <xdr:cNvPr id="4" name="TextovéPole 3"/>
        <xdr:cNvSpPr txBox="1"/>
      </xdr:nvSpPr>
      <xdr:spPr>
        <a:xfrm>
          <a:off x="8884227" y="3887933"/>
          <a:ext cx="1627910" cy="6494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náklady na rozjezd + režijní náklady + účetní + 1/2roční plat manažera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7</xdr:col>
      <xdr:colOff>533400</xdr:colOff>
      <xdr:row>40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742950</xdr:colOff>
      <xdr:row>20</xdr:row>
      <xdr:rowOff>38100</xdr:rowOff>
    </xdr:from>
    <xdr:to>
      <xdr:col>17</xdr:col>
      <xdr:colOff>142875</xdr:colOff>
      <xdr:row>40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38101</xdr:colOff>
      <xdr:row>2</xdr:row>
      <xdr:rowOff>19050</xdr:rowOff>
    </xdr:from>
    <xdr:to>
      <xdr:col>18</xdr:col>
      <xdr:colOff>228601</xdr:colOff>
      <xdr:row>12</xdr:row>
      <xdr:rowOff>123825</xdr:rowOff>
    </xdr:to>
    <xdr:sp macro="" textlink="">
      <xdr:nvSpPr>
        <xdr:cNvPr id="4" name="TextovéPole 3"/>
        <xdr:cNvSpPr txBox="1"/>
      </xdr:nvSpPr>
      <xdr:spPr>
        <a:xfrm>
          <a:off x="7000876" y="457200"/>
          <a:ext cx="445770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2000" b="1"/>
            <a:t>financování 1. roku centra společných služeb</a:t>
          </a:r>
        </a:p>
        <a:p>
          <a:pPr algn="ctr"/>
          <a:r>
            <a:rPr lang="cs-CZ" sz="2000" b="1"/>
            <a:t>-</a:t>
          </a:r>
        </a:p>
        <a:p>
          <a:pPr algn="ctr"/>
          <a:r>
            <a:rPr lang="cs-CZ" sz="2000" b="1"/>
            <a:t>model DSO Zbraslavicko bez dotací a bez podpory</a:t>
          </a:r>
          <a:r>
            <a:rPr lang="cs-CZ" sz="2000" b="1" baseline="0"/>
            <a:t> ÚP Kutná Hora</a:t>
          </a:r>
          <a:endParaRPr lang="cs-CZ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76199</xdr:rowOff>
    </xdr:from>
    <xdr:to>
      <xdr:col>7</xdr:col>
      <xdr:colOff>533400</xdr:colOff>
      <xdr:row>41</xdr:row>
      <xdr:rowOff>133349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20</xdr:row>
      <xdr:rowOff>38100</xdr:rowOff>
    </xdr:from>
    <xdr:to>
      <xdr:col>17</xdr:col>
      <xdr:colOff>342899</xdr:colOff>
      <xdr:row>41</xdr:row>
      <xdr:rowOff>142875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76201</xdr:colOff>
      <xdr:row>2</xdr:row>
      <xdr:rowOff>38100</xdr:rowOff>
    </xdr:from>
    <xdr:to>
      <xdr:col>19</xdr:col>
      <xdr:colOff>266701</xdr:colOff>
      <xdr:row>12</xdr:row>
      <xdr:rowOff>28575</xdr:rowOff>
    </xdr:to>
    <xdr:sp macro="" textlink="">
      <xdr:nvSpPr>
        <xdr:cNvPr id="4" name="TextovéPole 3"/>
        <xdr:cNvSpPr txBox="1"/>
      </xdr:nvSpPr>
      <xdr:spPr>
        <a:xfrm>
          <a:off x="7762876" y="476250"/>
          <a:ext cx="445770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2000" b="1"/>
            <a:t>financování 1. roku centra společných služeb</a:t>
          </a:r>
        </a:p>
        <a:p>
          <a:pPr algn="ctr"/>
          <a:r>
            <a:rPr lang="cs-CZ" sz="2000" b="1"/>
            <a:t>-</a:t>
          </a:r>
        </a:p>
        <a:p>
          <a:pPr algn="ctr"/>
          <a:r>
            <a:rPr lang="cs-CZ" sz="2000" b="1"/>
            <a:t>model DSO Zbraslavicko bez dotací a s podporou</a:t>
          </a:r>
          <a:r>
            <a:rPr lang="cs-CZ" sz="2000" b="1" baseline="0"/>
            <a:t> ÚP Kutná Hora</a:t>
          </a:r>
          <a:endParaRPr lang="cs-CZ" sz="20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47625</xdr:rowOff>
    </xdr:from>
    <xdr:to>
      <xdr:col>8</xdr:col>
      <xdr:colOff>295275</xdr:colOff>
      <xdr:row>42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504826</xdr:colOff>
      <xdr:row>25</xdr:row>
      <xdr:rowOff>19050</xdr:rowOff>
    </xdr:from>
    <xdr:to>
      <xdr:col>20</xdr:col>
      <xdr:colOff>161925</xdr:colOff>
      <xdr:row>44</xdr:row>
      <xdr:rowOff>142875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619125</xdr:colOff>
      <xdr:row>17</xdr:row>
      <xdr:rowOff>161925</xdr:rowOff>
    </xdr:from>
    <xdr:to>
      <xdr:col>16</xdr:col>
      <xdr:colOff>419099</xdr:colOff>
      <xdr:row>24</xdr:row>
      <xdr:rowOff>171450</xdr:rowOff>
    </xdr:to>
    <xdr:sp macro="" textlink="">
      <xdr:nvSpPr>
        <xdr:cNvPr id="4" name="TextovéPole 3"/>
        <xdr:cNvSpPr txBox="1"/>
      </xdr:nvSpPr>
      <xdr:spPr>
        <a:xfrm>
          <a:off x="2419350" y="3676650"/>
          <a:ext cx="6877049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2000" b="1"/>
            <a:t>financování 1. roku centra společných služeb</a:t>
          </a:r>
        </a:p>
        <a:p>
          <a:pPr algn="ctr"/>
          <a:r>
            <a:rPr lang="cs-CZ" sz="2000" b="1"/>
            <a:t>-</a:t>
          </a:r>
        </a:p>
        <a:p>
          <a:pPr algn="ctr"/>
          <a:r>
            <a:rPr lang="cs-CZ" sz="2000" b="1"/>
            <a:t>model DSO Zbraslavicko + DSO Kutnohorský venkov bez dotací a podpory</a:t>
          </a:r>
          <a:r>
            <a:rPr lang="cs-CZ" sz="2000" b="1" baseline="0"/>
            <a:t> ÚP Kutná Hora</a:t>
          </a:r>
          <a:endParaRPr lang="cs-CZ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23</xdr:row>
      <xdr:rowOff>47625</xdr:rowOff>
    </xdr:from>
    <xdr:to>
      <xdr:col>8</xdr:col>
      <xdr:colOff>438150</xdr:colOff>
      <xdr:row>40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23</xdr:row>
      <xdr:rowOff>28575</xdr:rowOff>
    </xdr:from>
    <xdr:to>
      <xdr:col>20</xdr:col>
      <xdr:colOff>209550</xdr:colOff>
      <xdr:row>40</xdr:row>
      <xdr:rowOff>104775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552450</xdr:colOff>
      <xdr:row>17</xdr:row>
      <xdr:rowOff>85725</xdr:rowOff>
    </xdr:from>
    <xdr:to>
      <xdr:col>18</xdr:col>
      <xdr:colOff>133350</xdr:colOff>
      <xdr:row>22</xdr:row>
      <xdr:rowOff>95250</xdr:rowOff>
    </xdr:to>
    <xdr:sp macro="" textlink="">
      <xdr:nvSpPr>
        <xdr:cNvPr id="5" name="TextovéPole 4"/>
        <xdr:cNvSpPr txBox="1"/>
      </xdr:nvSpPr>
      <xdr:spPr>
        <a:xfrm>
          <a:off x="2419350" y="3467100"/>
          <a:ext cx="723900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2000" b="1"/>
            <a:t>financování 1. roku centra společných služeb</a:t>
          </a:r>
        </a:p>
        <a:p>
          <a:pPr algn="ctr"/>
          <a:r>
            <a:rPr lang="cs-CZ" sz="2000" b="1"/>
            <a:t>-</a:t>
          </a:r>
        </a:p>
        <a:p>
          <a:pPr algn="ctr"/>
          <a:r>
            <a:rPr lang="cs-CZ" sz="2000" b="1"/>
            <a:t>model DSO Zbraslavicko + DSO Kutnohorský venkov bez dotací a </a:t>
          </a:r>
        </a:p>
        <a:p>
          <a:pPr algn="ctr"/>
          <a:r>
            <a:rPr lang="cs-CZ" sz="2000" b="1"/>
            <a:t>s podporou</a:t>
          </a:r>
          <a:r>
            <a:rPr lang="cs-CZ" sz="2000" b="1" baseline="0"/>
            <a:t> ÚP Kutná Hora</a:t>
          </a:r>
          <a:endParaRPr lang="cs-CZ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zoomScale="110" zoomScaleNormal="110" workbookViewId="0">
      <selection activeCell="M14" sqref="M14"/>
    </sheetView>
  </sheetViews>
  <sheetFormatPr defaultRowHeight="15"/>
  <cols>
    <col min="1" max="1" width="19.42578125" style="66" customWidth="1"/>
    <col min="2" max="2" width="7.5703125" style="66" customWidth="1"/>
    <col min="3" max="3" width="12.85546875" style="66" customWidth="1"/>
    <col min="4" max="5" width="12.42578125" style="66" customWidth="1"/>
    <col min="6" max="6" width="10.28515625" style="66" customWidth="1"/>
    <col min="7" max="7" width="11.140625" style="66" customWidth="1"/>
    <col min="8" max="8" width="10.42578125" style="66" customWidth="1"/>
    <col min="9" max="9" width="9" style="66" customWidth="1"/>
    <col min="10" max="10" width="7.7109375" style="66" customWidth="1"/>
    <col min="11" max="11" width="24.42578125" style="66" customWidth="1"/>
    <col min="12" max="16384" width="9.140625" style="66"/>
  </cols>
  <sheetData>
    <row r="1" spans="1:11" ht="15.75" thickBot="1">
      <c r="A1" s="121" t="s">
        <v>0</v>
      </c>
      <c r="B1" s="122"/>
    </row>
    <row r="2" spans="1:11" ht="30.75" customHeight="1" thickBot="1">
      <c r="A2" s="1" t="s">
        <v>13</v>
      </c>
      <c r="B2" s="64" t="s">
        <v>1</v>
      </c>
      <c r="C2" s="12" t="s">
        <v>4</v>
      </c>
      <c r="D2" s="12" t="s">
        <v>3</v>
      </c>
      <c r="E2" s="12" t="s">
        <v>79</v>
      </c>
      <c r="F2" s="12" t="s">
        <v>5</v>
      </c>
      <c r="G2" s="13" t="s">
        <v>6</v>
      </c>
      <c r="H2" s="14" t="s">
        <v>20</v>
      </c>
      <c r="I2" s="14" t="s">
        <v>75</v>
      </c>
      <c r="J2" s="119" t="s">
        <v>23</v>
      </c>
      <c r="K2" s="119"/>
    </row>
    <row r="3" spans="1:11">
      <c r="A3" s="67" t="s">
        <v>33</v>
      </c>
      <c r="B3" s="68" t="s">
        <v>2</v>
      </c>
      <c r="C3" s="69">
        <v>28000</v>
      </c>
      <c r="D3" s="68">
        <v>1</v>
      </c>
      <c r="E3" s="68">
        <f>D3*40</f>
        <v>40</v>
      </c>
      <c r="F3" s="69">
        <f>C3*D3</f>
        <v>28000</v>
      </c>
      <c r="G3" s="70">
        <f>F3*1.4</f>
        <v>39200</v>
      </c>
      <c r="H3" s="71">
        <f>G3*12</f>
        <v>470400</v>
      </c>
      <c r="I3" s="71">
        <f>H3/2</f>
        <v>235200</v>
      </c>
      <c r="J3" s="16"/>
      <c r="K3" s="16"/>
    </row>
    <row r="4" spans="1:11">
      <c r="A4" s="72" t="s">
        <v>24</v>
      </c>
      <c r="B4" s="73" t="s">
        <v>26</v>
      </c>
      <c r="C4" s="74">
        <v>20000</v>
      </c>
      <c r="D4" s="73">
        <v>0.04</v>
      </c>
      <c r="E4" s="73">
        <f t="shared" ref="E4:E7" si="0">D4*40</f>
        <v>1.6</v>
      </c>
      <c r="F4" s="74">
        <f t="shared" ref="F4:F7" si="1">C4*D4</f>
        <v>800</v>
      </c>
      <c r="G4" s="75">
        <f t="shared" ref="G4:G7" si="2">F4*1.4</f>
        <v>1120</v>
      </c>
      <c r="H4" s="76">
        <f t="shared" ref="H4:H9" si="3">G4*12</f>
        <v>13440</v>
      </c>
      <c r="I4" s="71">
        <f t="shared" ref="I4:I9" si="4">H4/2</f>
        <v>6720</v>
      </c>
      <c r="J4" s="16" t="s">
        <v>2</v>
      </c>
      <c r="K4" s="16" t="s">
        <v>8</v>
      </c>
    </row>
    <row r="5" spans="1:11" ht="15" customHeight="1">
      <c r="A5" s="72"/>
      <c r="B5" s="73"/>
      <c r="C5" s="74"/>
      <c r="D5" s="73"/>
      <c r="E5" s="73">
        <f t="shared" si="0"/>
        <v>0</v>
      </c>
      <c r="F5" s="74">
        <f t="shared" si="1"/>
        <v>0</v>
      </c>
      <c r="G5" s="75">
        <f t="shared" si="2"/>
        <v>0</v>
      </c>
      <c r="H5" s="76">
        <f t="shared" si="3"/>
        <v>0</v>
      </c>
      <c r="I5" s="71">
        <f t="shared" si="4"/>
        <v>0</v>
      </c>
      <c r="J5" s="16" t="s">
        <v>9</v>
      </c>
      <c r="K5" s="16" t="s">
        <v>10</v>
      </c>
    </row>
    <row r="6" spans="1:11" ht="15" customHeight="1">
      <c r="A6" s="72"/>
      <c r="B6" s="73"/>
      <c r="C6" s="74"/>
      <c r="D6" s="73"/>
      <c r="E6" s="73">
        <f t="shared" si="0"/>
        <v>0</v>
      </c>
      <c r="F6" s="74">
        <f t="shared" si="1"/>
        <v>0</v>
      </c>
      <c r="G6" s="75">
        <f t="shared" si="2"/>
        <v>0</v>
      </c>
      <c r="H6" s="76">
        <f t="shared" si="3"/>
        <v>0</v>
      </c>
      <c r="I6" s="71">
        <f t="shared" si="4"/>
        <v>0</v>
      </c>
      <c r="J6" s="16" t="s">
        <v>11</v>
      </c>
      <c r="K6" s="16" t="s">
        <v>12</v>
      </c>
    </row>
    <row r="7" spans="1:11">
      <c r="A7" s="72"/>
      <c r="B7" s="73"/>
      <c r="C7" s="74"/>
      <c r="D7" s="73"/>
      <c r="E7" s="73">
        <f t="shared" si="0"/>
        <v>0</v>
      </c>
      <c r="F7" s="74">
        <f t="shared" si="1"/>
        <v>0</v>
      </c>
      <c r="G7" s="75">
        <f t="shared" si="2"/>
        <v>0</v>
      </c>
      <c r="H7" s="76">
        <f t="shared" si="3"/>
        <v>0</v>
      </c>
      <c r="I7" s="71">
        <f t="shared" si="4"/>
        <v>0</v>
      </c>
    </row>
    <row r="8" spans="1:11">
      <c r="A8" s="77"/>
      <c r="B8" s="78"/>
      <c r="C8" s="74"/>
      <c r="D8" s="78"/>
      <c r="E8" s="73"/>
      <c r="F8" s="74"/>
      <c r="G8" s="75"/>
      <c r="H8" s="76">
        <f t="shared" si="3"/>
        <v>0</v>
      </c>
      <c r="I8" s="71">
        <f t="shared" si="4"/>
        <v>0</v>
      </c>
    </row>
    <row r="9" spans="1:11">
      <c r="A9" s="77"/>
      <c r="B9" s="78"/>
      <c r="C9" s="74"/>
      <c r="D9" s="78"/>
      <c r="E9" s="73"/>
      <c r="F9" s="74"/>
      <c r="G9" s="75"/>
      <c r="H9" s="76">
        <f t="shared" si="3"/>
        <v>0</v>
      </c>
      <c r="I9" s="71">
        <f t="shared" si="4"/>
        <v>0</v>
      </c>
    </row>
    <row r="10" spans="1:11" ht="24.75" thickBot="1">
      <c r="A10" s="3" t="s">
        <v>17</v>
      </c>
      <c r="B10" s="2">
        <f>COUNTA(B3:B9)</f>
        <v>2</v>
      </c>
      <c r="C10" s="79"/>
      <c r="D10" s="2"/>
      <c r="E10" s="2"/>
      <c r="F10" s="15" t="s">
        <v>7</v>
      </c>
      <c r="G10" s="4">
        <f>SUM(G3:G9)</f>
        <v>40320</v>
      </c>
      <c r="H10" s="5">
        <f>SUM(H3:H9)</f>
        <v>483840</v>
      </c>
      <c r="I10" s="5">
        <f>SUM(I3:I9)</f>
        <v>241920</v>
      </c>
    </row>
    <row r="11" spans="1:11" ht="19.5" thickBot="1">
      <c r="A11" s="127" t="s">
        <v>59</v>
      </c>
      <c r="B11" s="127"/>
      <c r="C11" s="83"/>
      <c r="D11" s="125" t="s">
        <v>78</v>
      </c>
      <c r="E11" s="126"/>
      <c r="F11" s="126"/>
      <c r="G11" s="80"/>
    </row>
    <row r="12" spans="1:11" ht="15" customHeight="1">
      <c r="A12" s="6"/>
      <c r="B12" s="8" t="s">
        <v>61</v>
      </c>
      <c r="C12" s="65"/>
      <c r="D12" s="6"/>
      <c r="E12" s="7" t="s">
        <v>14</v>
      </c>
      <c r="F12" s="8" t="s">
        <v>15</v>
      </c>
      <c r="G12" s="80"/>
      <c r="H12" s="120" t="s">
        <v>67</v>
      </c>
      <c r="I12" s="120"/>
    </row>
    <row r="13" spans="1:11" ht="15" customHeight="1">
      <c r="A13" s="72" t="s">
        <v>60</v>
      </c>
      <c r="B13" s="81">
        <v>9000</v>
      </c>
      <c r="C13" s="82"/>
      <c r="D13" s="72" t="s">
        <v>25</v>
      </c>
      <c r="E13" s="74">
        <v>300</v>
      </c>
      <c r="F13" s="81">
        <f>E13*12</f>
        <v>3600</v>
      </c>
      <c r="G13" s="80"/>
      <c r="H13" s="120"/>
      <c r="I13" s="120"/>
    </row>
    <row r="14" spans="1:11" ht="15" customHeight="1">
      <c r="A14" s="72" t="s">
        <v>62</v>
      </c>
      <c r="B14" s="81">
        <v>15000</v>
      </c>
      <c r="C14" s="82"/>
      <c r="D14" s="72" t="s">
        <v>64</v>
      </c>
      <c r="E14" s="74">
        <v>1000</v>
      </c>
      <c r="F14" s="81">
        <f>E14*12</f>
        <v>12000</v>
      </c>
      <c r="G14" s="80"/>
      <c r="H14" s="123">
        <f>SUM(H10,F18,B20)</f>
        <v>565290</v>
      </c>
      <c r="I14" s="124"/>
      <c r="J14" s="16" t="s">
        <v>21</v>
      </c>
    </row>
    <row r="15" spans="1:11" ht="30">
      <c r="A15" s="72" t="s">
        <v>63</v>
      </c>
      <c r="B15" s="81">
        <v>1000</v>
      </c>
      <c r="C15" s="82"/>
      <c r="D15" s="72" t="s">
        <v>66</v>
      </c>
      <c r="E15" s="74">
        <v>1000</v>
      </c>
      <c r="F15" s="81">
        <f t="shared" ref="F15:F17" si="5">E15*12</f>
        <v>12000</v>
      </c>
      <c r="I15" s="80">
        <f>PRODUCT(H14,1/12)</f>
        <v>47107.5</v>
      </c>
      <c r="J15" s="16" t="s">
        <v>22</v>
      </c>
    </row>
    <row r="16" spans="1:11">
      <c r="A16" s="72" t="s">
        <v>64</v>
      </c>
      <c r="B16" s="81">
        <v>1000</v>
      </c>
      <c r="C16" s="82"/>
      <c r="D16" s="72" t="s">
        <v>65</v>
      </c>
      <c r="E16" s="74">
        <v>1250</v>
      </c>
      <c r="F16" s="81">
        <f t="shared" si="5"/>
        <v>15000</v>
      </c>
      <c r="H16" s="128" t="s">
        <v>84</v>
      </c>
      <c r="I16" s="129"/>
    </row>
    <row r="17" spans="1:10" ht="15" customHeight="1">
      <c r="A17" s="72" t="s">
        <v>25</v>
      </c>
      <c r="B17" s="81">
        <v>1000</v>
      </c>
      <c r="C17" s="82"/>
      <c r="D17" s="72" t="s">
        <v>68</v>
      </c>
      <c r="E17" s="74">
        <v>800</v>
      </c>
      <c r="F17" s="81">
        <f t="shared" si="5"/>
        <v>9600</v>
      </c>
      <c r="H17" s="130"/>
      <c r="I17" s="131"/>
    </row>
    <row r="18" spans="1:10" ht="15.75" customHeight="1" thickBot="1">
      <c r="A18" s="72" t="s">
        <v>65</v>
      </c>
      <c r="B18" s="81">
        <v>1250</v>
      </c>
      <c r="C18" s="65"/>
      <c r="D18" s="9" t="s">
        <v>16</v>
      </c>
      <c r="E18" s="10">
        <f>SUM(E13:E17)</f>
        <v>4350</v>
      </c>
      <c r="F18" s="11">
        <f>SUM(F13:F17)</f>
        <v>52200</v>
      </c>
      <c r="H18" s="17">
        <f>SUM(F18,B20,H4)</f>
        <v>94890</v>
      </c>
      <c r="I18" s="18"/>
      <c r="J18" s="16" t="s">
        <v>21</v>
      </c>
    </row>
    <row r="19" spans="1:10" ht="15" customHeight="1">
      <c r="A19" s="72" t="s">
        <v>66</v>
      </c>
      <c r="B19" s="81">
        <v>1000</v>
      </c>
      <c r="C19" s="83"/>
      <c r="F19" s="80"/>
      <c r="I19" s="80">
        <f>PRODUCT(H18,1/12)</f>
        <v>7907.5</v>
      </c>
      <c r="J19" s="16" t="s">
        <v>22</v>
      </c>
    </row>
    <row r="20" spans="1:10" ht="15.75" thickBot="1">
      <c r="A20" s="9" t="s">
        <v>16</v>
      </c>
      <c r="B20" s="11">
        <f>SUM(B13:B19)</f>
        <v>29250</v>
      </c>
      <c r="G20" s="80"/>
      <c r="H20" s="128" t="s">
        <v>85</v>
      </c>
      <c r="I20" s="129"/>
    </row>
    <row r="21" spans="1:10">
      <c r="H21" s="130"/>
      <c r="I21" s="131"/>
    </row>
    <row r="22" spans="1:10" ht="15" customHeight="1">
      <c r="H22" s="123">
        <f>SUM(B20,F18,H4,I3)</f>
        <v>330090</v>
      </c>
      <c r="I22" s="124"/>
      <c r="J22" s="16" t="s">
        <v>21</v>
      </c>
    </row>
    <row r="23" spans="1:10" ht="15" customHeight="1">
      <c r="I23" s="80">
        <f>PRODUCT(H22,1/12)</f>
        <v>27507.5</v>
      </c>
      <c r="J23" s="16" t="s">
        <v>22</v>
      </c>
    </row>
    <row r="24" spans="1:10" ht="15" customHeight="1"/>
  </sheetData>
  <mergeCells count="9">
    <mergeCell ref="J2:K2"/>
    <mergeCell ref="H12:I13"/>
    <mergeCell ref="A1:B1"/>
    <mergeCell ref="H22:I22"/>
    <mergeCell ref="D11:F11"/>
    <mergeCell ref="A11:B11"/>
    <mergeCell ref="H16:I17"/>
    <mergeCell ref="H20:I21"/>
    <mergeCell ref="H14:I14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Normal="100" workbookViewId="0">
      <selection activeCell="D19" sqref="D19"/>
    </sheetView>
  </sheetViews>
  <sheetFormatPr defaultRowHeight="12.75"/>
  <cols>
    <col min="1" max="1" width="13.28515625" style="93" customWidth="1"/>
    <col min="2" max="2" width="9.140625" style="99"/>
    <col min="3" max="3" width="9.140625" style="84" customWidth="1"/>
    <col min="4" max="5" width="9.42578125" style="84" customWidth="1"/>
    <col min="6" max="6" width="10" style="84" customWidth="1"/>
    <col min="7" max="7" width="11.28515625" style="84" customWidth="1"/>
    <col min="8" max="8" width="12" style="84" customWidth="1"/>
    <col min="9" max="9" width="10.28515625" style="84" customWidth="1"/>
    <col min="10" max="10" width="1.28515625" style="84" customWidth="1"/>
    <col min="11" max="239" width="9.140625" style="84"/>
    <col min="240" max="240" width="8.7109375" style="84" bestFit="1" customWidth="1"/>
    <col min="241" max="241" width="29.28515625" style="84" bestFit="1" customWidth="1"/>
    <col min="242" max="242" width="9.140625" style="84"/>
    <col min="243" max="243" width="18.140625" style="84" customWidth="1"/>
    <col min="244" max="495" width="9.140625" style="84"/>
    <col min="496" max="496" width="8.7109375" style="84" bestFit="1" customWidth="1"/>
    <col min="497" max="497" width="29.28515625" style="84" bestFit="1" customWidth="1"/>
    <col min="498" max="498" width="9.140625" style="84"/>
    <col min="499" max="499" width="18.140625" style="84" customWidth="1"/>
    <col min="500" max="751" width="9.140625" style="84"/>
    <col min="752" max="752" width="8.7109375" style="84" bestFit="1" customWidth="1"/>
    <col min="753" max="753" width="29.28515625" style="84" bestFit="1" customWidth="1"/>
    <col min="754" max="754" width="9.140625" style="84"/>
    <col min="755" max="755" width="18.140625" style="84" customWidth="1"/>
    <col min="756" max="1007" width="9.140625" style="84"/>
    <col min="1008" max="1008" width="8.7109375" style="84" bestFit="1" customWidth="1"/>
    <col min="1009" max="1009" width="29.28515625" style="84" bestFit="1" customWidth="1"/>
    <col min="1010" max="1010" width="9.140625" style="84"/>
    <col min="1011" max="1011" width="18.140625" style="84" customWidth="1"/>
    <col min="1012" max="1263" width="9.140625" style="84"/>
    <col min="1264" max="1264" width="8.7109375" style="84" bestFit="1" customWidth="1"/>
    <col min="1265" max="1265" width="29.28515625" style="84" bestFit="1" customWidth="1"/>
    <col min="1266" max="1266" width="9.140625" style="84"/>
    <col min="1267" max="1267" width="18.140625" style="84" customWidth="1"/>
    <col min="1268" max="1519" width="9.140625" style="84"/>
    <col min="1520" max="1520" width="8.7109375" style="84" bestFit="1" customWidth="1"/>
    <col min="1521" max="1521" width="29.28515625" style="84" bestFit="1" customWidth="1"/>
    <col min="1522" max="1522" width="9.140625" style="84"/>
    <col min="1523" max="1523" width="18.140625" style="84" customWidth="1"/>
    <col min="1524" max="1775" width="9.140625" style="84"/>
    <col min="1776" max="1776" width="8.7109375" style="84" bestFit="1" customWidth="1"/>
    <col min="1777" max="1777" width="29.28515625" style="84" bestFit="1" customWidth="1"/>
    <col min="1778" max="1778" width="9.140625" style="84"/>
    <col min="1779" max="1779" width="18.140625" style="84" customWidth="1"/>
    <col min="1780" max="2031" width="9.140625" style="84"/>
    <col min="2032" max="2032" width="8.7109375" style="84" bestFit="1" customWidth="1"/>
    <col min="2033" max="2033" width="29.28515625" style="84" bestFit="1" customWidth="1"/>
    <col min="2034" max="2034" width="9.140625" style="84"/>
    <col min="2035" max="2035" width="18.140625" style="84" customWidth="1"/>
    <col min="2036" max="2287" width="9.140625" style="84"/>
    <col min="2288" max="2288" width="8.7109375" style="84" bestFit="1" customWidth="1"/>
    <col min="2289" max="2289" width="29.28515625" style="84" bestFit="1" customWidth="1"/>
    <col min="2290" max="2290" width="9.140625" style="84"/>
    <col min="2291" max="2291" width="18.140625" style="84" customWidth="1"/>
    <col min="2292" max="2543" width="9.140625" style="84"/>
    <col min="2544" max="2544" width="8.7109375" style="84" bestFit="1" customWidth="1"/>
    <col min="2545" max="2545" width="29.28515625" style="84" bestFit="1" customWidth="1"/>
    <col min="2546" max="2546" width="9.140625" style="84"/>
    <col min="2547" max="2547" width="18.140625" style="84" customWidth="1"/>
    <col min="2548" max="2799" width="9.140625" style="84"/>
    <col min="2800" max="2800" width="8.7109375" style="84" bestFit="1" customWidth="1"/>
    <col min="2801" max="2801" width="29.28515625" style="84" bestFit="1" customWidth="1"/>
    <col min="2802" max="2802" width="9.140625" style="84"/>
    <col min="2803" max="2803" width="18.140625" style="84" customWidth="1"/>
    <col min="2804" max="3055" width="9.140625" style="84"/>
    <col min="3056" max="3056" width="8.7109375" style="84" bestFit="1" customWidth="1"/>
    <col min="3057" max="3057" width="29.28515625" style="84" bestFit="1" customWidth="1"/>
    <col min="3058" max="3058" width="9.140625" style="84"/>
    <col min="3059" max="3059" width="18.140625" style="84" customWidth="1"/>
    <col min="3060" max="3311" width="9.140625" style="84"/>
    <col min="3312" max="3312" width="8.7109375" style="84" bestFit="1" customWidth="1"/>
    <col min="3313" max="3313" width="29.28515625" style="84" bestFit="1" customWidth="1"/>
    <col min="3314" max="3314" width="9.140625" style="84"/>
    <col min="3315" max="3315" width="18.140625" style="84" customWidth="1"/>
    <col min="3316" max="3567" width="9.140625" style="84"/>
    <col min="3568" max="3568" width="8.7109375" style="84" bestFit="1" customWidth="1"/>
    <col min="3569" max="3569" width="29.28515625" style="84" bestFit="1" customWidth="1"/>
    <col min="3570" max="3570" width="9.140625" style="84"/>
    <col min="3571" max="3571" width="18.140625" style="84" customWidth="1"/>
    <col min="3572" max="3823" width="9.140625" style="84"/>
    <col min="3824" max="3824" width="8.7109375" style="84" bestFit="1" customWidth="1"/>
    <col min="3825" max="3825" width="29.28515625" style="84" bestFit="1" customWidth="1"/>
    <col min="3826" max="3826" width="9.140625" style="84"/>
    <col min="3827" max="3827" width="18.140625" style="84" customWidth="1"/>
    <col min="3828" max="4079" width="9.140625" style="84"/>
    <col min="4080" max="4080" width="8.7109375" style="84" bestFit="1" customWidth="1"/>
    <col min="4081" max="4081" width="29.28515625" style="84" bestFit="1" customWidth="1"/>
    <col min="4082" max="4082" width="9.140625" style="84"/>
    <col min="4083" max="4083" width="18.140625" style="84" customWidth="1"/>
    <col min="4084" max="4335" width="9.140625" style="84"/>
    <col min="4336" max="4336" width="8.7109375" style="84" bestFit="1" customWidth="1"/>
    <col min="4337" max="4337" width="29.28515625" style="84" bestFit="1" customWidth="1"/>
    <col min="4338" max="4338" width="9.140625" style="84"/>
    <col min="4339" max="4339" width="18.140625" style="84" customWidth="1"/>
    <col min="4340" max="4591" width="9.140625" style="84"/>
    <col min="4592" max="4592" width="8.7109375" style="84" bestFit="1" customWidth="1"/>
    <col min="4593" max="4593" width="29.28515625" style="84" bestFit="1" customWidth="1"/>
    <col min="4594" max="4594" width="9.140625" style="84"/>
    <col min="4595" max="4595" width="18.140625" style="84" customWidth="1"/>
    <col min="4596" max="4847" width="9.140625" style="84"/>
    <col min="4848" max="4848" width="8.7109375" style="84" bestFit="1" customWidth="1"/>
    <col min="4849" max="4849" width="29.28515625" style="84" bestFit="1" customWidth="1"/>
    <col min="4850" max="4850" width="9.140625" style="84"/>
    <col min="4851" max="4851" width="18.140625" style="84" customWidth="1"/>
    <col min="4852" max="5103" width="9.140625" style="84"/>
    <col min="5104" max="5104" width="8.7109375" style="84" bestFit="1" customWidth="1"/>
    <col min="5105" max="5105" width="29.28515625" style="84" bestFit="1" customWidth="1"/>
    <col min="5106" max="5106" width="9.140625" style="84"/>
    <col min="5107" max="5107" width="18.140625" style="84" customWidth="1"/>
    <col min="5108" max="5359" width="9.140625" style="84"/>
    <col min="5360" max="5360" width="8.7109375" style="84" bestFit="1" customWidth="1"/>
    <col min="5361" max="5361" width="29.28515625" style="84" bestFit="1" customWidth="1"/>
    <col min="5362" max="5362" width="9.140625" style="84"/>
    <col min="5363" max="5363" width="18.140625" style="84" customWidth="1"/>
    <col min="5364" max="5615" width="9.140625" style="84"/>
    <col min="5616" max="5616" width="8.7109375" style="84" bestFit="1" customWidth="1"/>
    <col min="5617" max="5617" width="29.28515625" style="84" bestFit="1" customWidth="1"/>
    <col min="5618" max="5618" width="9.140625" style="84"/>
    <col min="5619" max="5619" width="18.140625" style="84" customWidth="1"/>
    <col min="5620" max="5871" width="9.140625" style="84"/>
    <col min="5872" max="5872" width="8.7109375" style="84" bestFit="1" customWidth="1"/>
    <col min="5873" max="5873" width="29.28515625" style="84" bestFit="1" customWidth="1"/>
    <col min="5874" max="5874" width="9.140625" style="84"/>
    <col min="5875" max="5875" width="18.140625" style="84" customWidth="1"/>
    <col min="5876" max="6127" width="9.140625" style="84"/>
    <col min="6128" max="6128" width="8.7109375" style="84" bestFit="1" customWidth="1"/>
    <col min="6129" max="6129" width="29.28515625" style="84" bestFit="1" customWidth="1"/>
    <col min="6130" max="6130" width="9.140625" style="84"/>
    <col min="6131" max="6131" width="18.140625" style="84" customWidth="1"/>
    <col min="6132" max="6383" width="9.140625" style="84"/>
    <col min="6384" max="6384" width="8.7109375" style="84" bestFit="1" customWidth="1"/>
    <col min="6385" max="6385" width="29.28515625" style="84" bestFit="1" customWidth="1"/>
    <col min="6386" max="6386" width="9.140625" style="84"/>
    <col min="6387" max="6387" width="18.140625" style="84" customWidth="1"/>
    <col min="6388" max="6639" width="9.140625" style="84"/>
    <col min="6640" max="6640" width="8.7109375" style="84" bestFit="1" customWidth="1"/>
    <col min="6641" max="6641" width="29.28515625" style="84" bestFit="1" customWidth="1"/>
    <col min="6642" max="6642" width="9.140625" style="84"/>
    <col min="6643" max="6643" width="18.140625" style="84" customWidth="1"/>
    <col min="6644" max="6895" width="9.140625" style="84"/>
    <col min="6896" max="6896" width="8.7109375" style="84" bestFit="1" customWidth="1"/>
    <col min="6897" max="6897" width="29.28515625" style="84" bestFit="1" customWidth="1"/>
    <col min="6898" max="6898" width="9.140625" style="84"/>
    <col min="6899" max="6899" width="18.140625" style="84" customWidth="1"/>
    <col min="6900" max="7151" width="9.140625" style="84"/>
    <col min="7152" max="7152" width="8.7109375" style="84" bestFit="1" customWidth="1"/>
    <col min="7153" max="7153" width="29.28515625" style="84" bestFit="1" customWidth="1"/>
    <col min="7154" max="7154" width="9.140625" style="84"/>
    <col min="7155" max="7155" width="18.140625" style="84" customWidth="1"/>
    <col min="7156" max="7407" width="9.140625" style="84"/>
    <col min="7408" max="7408" width="8.7109375" style="84" bestFit="1" customWidth="1"/>
    <col min="7409" max="7409" width="29.28515625" style="84" bestFit="1" customWidth="1"/>
    <col min="7410" max="7410" width="9.140625" style="84"/>
    <col min="7411" max="7411" width="18.140625" style="84" customWidth="1"/>
    <col min="7412" max="7663" width="9.140625" style="84"/>
    <col min="7664" max="7664" width="8.7109375" style="84" bestFit="1" customWidth="1"/>
    <col min="7665" max="7665" width="29.28515625" style="84" bestFit="1" customWidth="1"/>
    <col min="7666" max="7666" width="9.140625" style="84"/>
    <col min="7667" max="7667" width="18.140625" style="84" customWidth="1"/>
    <col min="7668" max="7919" width="9.140625" style="84"/>
    <col min="7920" max="7920" width="8.7109375" style="84" bestFit="1" customWidth="1"/>
    <col min="7921" max="7921" width="29.28515625" style="84" bestFit="1" customWidth="1"/>
    <col min="7922" max="7922" width="9.140625" style="84"/>
    <col min="7923" max="7923" width="18.140625" style="84" customWidth="1"/>
    <col min="7924" max="8175" width="9.140625" style="84"/>
    <col min="8176" max="8176" width="8.7109375" style="84" bestFit="1" customWidth="1"/>
    <col min="8177" max="8177" width="29.28515625" style="84" bestFit="1" customWidth="1"/>
    <col min="8178" max="8178" width="9.140625" style="84"/>
    <col min="8179" max="8179" width="18.140625" style="84" customWidth="1"/>
    <col min="8180" max="8431" width="9.140625" style="84"/>
    <col min="8432" max="8432" width="8.7109375" style="84" bestFit="1" customWidth="1"/>
    <col min="8433" max="8433" width="29.28515625" style="84" bestFit="1" customWidth="1"/>
    <col min="8434" max="8434" width="9.140625" style="84"/>
    <col min="8435" max="8435" width="18.140625" style="84" customWidth="1"/>
    <col min="8436" max="8687" width="9.140625" style="84"/>
    <col min="8688" max="8688" width="8.7109375" style="84" bestFit="1" customWidth="1"/>
    <col min="8689" max="8689" width="29.28515625" style="84" bestFit="1" customWidth="1"/>
    <col min="8690" max="8690" width="9.140625" style="84"/>
    <col min="8691" max="8691" width="18.140625" style="84" customWidth="1"/>
    <col min="8692" max="8943" width="9.140625" style="84"/>
    <col min="8944" max="8944" width="8.7109375" style="84" bestFit="1" customWidth="1"/>
    <col min="8945" max="8945" width="29.28515625" style="84" bestFit="1" customWidth="1"/>
    <col min="8946" max="8946" width="9.140625" style="84"/>
    <col min="8947" max="8947" width="18.140625" style="84" customWidth="1"/>
    <col min="8948" max="9199" width="9.140625" style="84"/>
    <col min="9200" max="9200" width="8.7109375" style="84" bestFit="1" customWidth="1"/>
    <col min="9201" max="9201" width="29.28515625" style="84" bestFit="1" customWidth="1"/>
    <col min="9202" max="9202" width="9.140625" style="84"/>
    <col min="9203" max="9203" width="18.140625" style="84" customWidth="1"/>
    <col min="9204" max="9455" width="9.140625" style="84"/>
    <col min="9456" max="9456" width="8.7109375" style="84" bestFit="1" customWidth="1"/>
    <col min="9457" max="9457" width="29.28515625" style="84" bestFit="1" customWidth="1"/>
    <col min="9458" max="9458" width="9.140625" style="84"/>
    <col min="9459" max="9459" width="18.140625" style="84" customWidth="1"/>
    <col min="9460" max="9711" width="9.140625" style="84"/>
    <col min="9712" max="9712" width="8.7109375" style="84" bestFit="1" customWidth="1"/>
    <col min="9713" max="9713" width="29.28515625" style="84" bestFit="1" customWidth="1"/>
    <col min="9714" max="9714" width="9.140625" style="84"/>
    <col min="9715" max="9715" width="18.140625" style="84" customWidth="1"/>
    <col min="9716" max="9967" width="9.140625" style="84"/>
    <col min="9968" max="9968" width="8.7109375" style="84" bestFit="1" customWidth="1"/>
    <col min="9969" max="9969" width="29.28515625" style="84" bestFit="1" customWidth="1"/>
    <col min="9970" max="9970" width="9.140625" style="84"/>
    <col min="9971" max="9971" width="18.140625" style="84" customWidth="1"/>
    <col min="9972" max="10223" width="9.140625" style="84"/>
    <col min="10224" max="10224" width="8.7109375" style="84" bestFit="1" customWidth="1"/>
    <col min="10225" max="10225" width="29.28515625" style="84" bestFit="1" customWidth="1"/>
    <col min="10226" max="10226" width="9.140625" style="84"/>
    <col min="10227" max="10227" width="18.140625" style="84" customWidth="1"/>
    <col min="10228" max="10479" width="9.140625" style="84"/>
    <col min="10480" max="10480" width="8.7109375" style="84" bestFit="1" customWidth="1"/>
    <col min="10481" max="10481" width="29.28515625" style="84" bestFit="1" customWidth="1"/>
    <col min="10482" max="10482" width="9.140625" style="84"/>
    <col min="10483" max="10483" width="18.140625" style="84" customWidth="1"/>
    <col min="10484" max="10735" width="9.140625" style="84"/>
    <col min="10736" max="10736" width="8.7109375" style="84" bestFit="1" customWidth="1"/>
    <col min="10737" max="10737" width="29.28515625" style="84" bestFit="1" customWidth="1"/>
    <col min="10738" max="10738" width="9.140625" style="84"/>
    <col min="10739" max="10739" width="18.140625" style="84" customWidth="1"/>
    <col min="10740" max="10991" width="9.140625" style="84"/>
    <col min="10992" max="10992" width="8.7109375" style="84" bestFit="1" customWidth="1"/>
    <col min="10993" max="10993" width="29.28515625" style="84" bestFit="1" customWidth="1"/>
    <col min="10994" max="10994" width="9.140625" style="84"/>
    <col min="10995" max="10995" width="18.140625" style="84" customWidth="1"/>
    <col min="10996" max="11247" width="9.140625" style="84"/>
    <col min="11248" max="11248" width="8.7109375" style="84" bestFit="1" customWidth="1"/>
    <col min="11249" max="11249" width="29.28515625" style="84" bestFit="1" customWidth="1"/>
    <col min="11250" max="11250" width="9.140625" style="84"/>
    <col min="11251" max="11251" width="18.140625" style="84" customWidth="1"/>
    <col min="11252" max="11503" width="9.140625" style="84"/>
    <col min="11504" max="11504" width="8.7109375" style="84" bestFit="1" customWidth="1"/>
    <col min="11505" max="11505" width="29.28515625" style="84" bestFit="1" customWidth="1"/>
    <col min="11506" max="11506" width="9.140625" style="84"/>
    <col min="11507" max="11507" width="18.140625" style="84" customWidth="1"/>
    <col min="11508" max="11759" width="9.140625" style="84"/>
    <col min="11760" max="11760" width="8.7109375" style="84" bestFit="1" customWidth="1"/>
    <col min="11761" max="11761" width="29.28515625" style="84" bestFit="1" customWidth="1"/>
    <col min="11762" max="11762" width="9.140625" style="84"/>
    <col min="11763" max="11763" width="18.140625" style="84" customWidth="1"/>
    <col min="11764" max="12015" width="9.140625" style="84"/>
    <col min="12016" max="12016" width="8.7109375" style="84" bestFit="1" customWidth="1"/>
    <col min="12017" max="12017" width="29.28515625" style="84" bestFit="1" customWidth="1"/>
    <col min="12018" max="12018" width="9.140625" style="84"/>
    <col min="12019" max="12019" width="18.140625" style="84" customWidth="1"/>
    <col min="12020" max="12271" width="9.140625" style="84"/>
    <col min="12272" max="12272" width="8.7109375" style="84" bestFit="1" customWidth="1"/>
    <col min="12273" max="12273" width="29.28515625" style="84" bestFit="1" customWidth="1"/>
    <col min="12274" max="12274" width="9.140625" style="84"/>
    <col min="12275" max="12275" width="18.140625" style="84" customWidth="1"/>
    <col min="12276" max="12527" width="9.140625" style="84"/>
    <col min="12528" max="12528" width="8.7109375" style="84" bestFit="1" customWidth="1"/>
    <col min="12529" max="12529" width="29.28515625" style="84" bestFit="1" customWidth="1"/>
    <col min="12530" max="12530" width="9.140625" style="84"/>
    <col min="12531" max="12531" width="18.140625" style="84" customWidth="1"/>
    <col min="12532" max="12783" width="9.140625" style="84"/>
    <col min="12784" max="12784" width="8.7109375" style="84" bestFit="1" customWidth="1"/>
    <col min="12785" max="12785" width="29.28515625" style="84" bestFit="1" customWidth="1"/>
    <col min="12786" max="12786" width="9.140625" style="84"/>
    <col min="12787" max="12787" width="18.140625" style="84" customWidth="1"/>
    <col min="12788" max="13039" width="9.140625" style="84"/>
    <col min="13040" max="13040" width="8.7109375" style="84" bestFit="1" customWidth="1"/>
    <col min="13041" max="13041" width="29.28515625" style="84" bestFit="1" customWidth="1"/>
    <col min="13042" max="13042" width="9.140625" style="84"/>
    <col min="13043" max="13043" width="18.140625" style="84" customWidth="1"/>
    <col min="13044" max="13295" width="9.140625" style="84"/>
    <col min="13296" max="13296" width="8.7109375" style="84" bestFit="1" customWidth="1"/>
    <col min="13297" max="13297" width="29.28515625" style="84" bestFit="1" customWidth="1"/>
    <col min="13298" max="13298" width="9.140625" style="84"/>
    <col min="13299" max="13299" width="18.140625" style="84" customWidth="1"/>
    <col min="13300" max="13551" width="9.140625" style="84"/>
    <col min="13552" max="13552" width="8.7109375" style="84" bestFit="1" customWidth="1"/>
    <col min="13553" max="13553" width="29.28515625" style="84" bestFit="1" customWidth="1"/>
    <col min="13554" max="13554" width="9.140625" style="84"/>
    <col min="13555" max="13555" width="18.140625" style="84" customWidth="1"/>
    <col min="13556" max="13807" width="9.140625" style="84"/>
    <col min="13808" max="13808" width="8.7109375" style="84" bestFit="1" customWidth="1"/>
    <col min="13809" max="13809" width="29.28515625" style="84" bestFit="1" customWidth="1"/>
    <col min="13810" max="13810" width="9.140625" style="84"/>
    <col min="13811" max="13811" width="18.140625" style="84" customWidth="1"/>
    <col min="13812" max="14063" width="9.140625" style="84"/>
    <col min="14064" max="14064" width="8.7109375" style="84" bestFit="1" customWidth="1"/>
    <col min="14065" max="14065" width="29.28515625" style="84" bestFit="1" customWidth="1"/>
    <col min="14066" max="14066" width="9.140625" style="84"/>
    <col min="14067" max="14067" width="18.140625" style="84" customWidth="1"/>
    <col min="14068" max="14319" width="9.140625" style="84"/>
    <col min="14320" max="14320" width="8.7109375" style="84" bestFit="1" customWidth="1"/>
    <col min="14321" max="14321" width="29.28515625" style="84" bestFit="1" customWidth="1"/>
    <col min="14322" max="14322" width="9.140625" style="84"/>
    <col min="14323" max="14323" width="18.140625" style="84" customWidth="1"/>
    <col min="14324" max="14575" width="9.140625" style="84"/>
    <col min="14576" max="14576" width="8.7109375" style="84" bestFit="1" customWidth="1"/>
    <col min="14577" max="14577" width="29.28515625" style="84" bestFit="1" customWidth="1"/>
    <col min="14578" max="14578" width="9.140625" style="84"/>
    <col min="14579" max="14579" width="18.140625" style="84" customWidth="1"/>
    <col min="14580" max="14831" width="9.140625" style="84"/>
    <col min="14832" max="14832" width="8.7109375" style="84" bestFit="1" customWidth="1"/>
    <col min="14833" max="14833" width="29.28515625" style="84" bestFit="1" customWidth="1"/>
    <col min="14834" max="14834" width="9.140625" style="84"/>
    <col min="14835" max="14835" width="18.140625" style="84" customWidth="1"/>
    <col min="14836" max="15087" width="9.140625" style="84"/>
    <col min="15088" max="15088" width="8.7109375" style="84" bestFit="1" customWidth="1"/>
    <col min="15089" max="15089" width="29.28515625" style="84" bestFit="1" customWidth="1"/>
    <col min="15090" max="15090" width="9.140625" style="84"/>
    <col min="15091" max="15091" width="18.140625" style="84" customWidth="1"/>
    <col min="15092" max="15343" width="9.140625" style="84"/>
    <col min="15344" max="15344" width="8.7109375" style="84" bestFit="1" customWidth="1"/>
    <col min="15345" max="15345" width="29.28515625" style="84" bestFit="1" customWidth="1"/>
    <col min="15346" max="15346" width="9.140625" style="84"/>
    <col min="15347" max="15347" width="18.140625" style="84" customWidth="1"/>
    <col min="15348" max="15599" width="9.140625" style="84"/>
    <col min="15600" max="15600" width="8.7109375" style="84" bestFit="1" customWidth="1"/>
    <col min="15601" max="15601" width="29.28515625" style="84" bestFit="1" customWidth="1"/>
    <col min="15602" max="15602" width="9.140625" style="84"/>
    <col min="15603" max="15603" width="18.140625" style="84" customWidth="1"/>
    <col min="15604" max="15855" width="9.140625" style="84"/>
    <col min="15856" max="15856" width="8.7109375" style="84" bestFit="1" customWidth="1"/>
    <col min="15857" max="15857" width="29.28515625" style="84" bestFit="1" customWidth="1"/>
    <col min="15858" max="15858" width="9.140625" style="84"/>
    <col min="15859" max="15859" width="18.140625" style="84" customWidth="1"/>
    <col min="15860" max="16111" width="9.140625" style="84"/>
    <col min="16112" max="16112" width="8.7109375" style="84" bestFit="1" customWidth="1"/>
    <col min="16113" max="16113" width="29.28515625" style="84" bestFit="1" customWidth="1"/>
    <col min="16114" max="16114" width="9.140625" style="84"/>
    <col min="16115" max="16115" width="18.140625" style="84" customWidth="1"/>
    <col min="16116" max="16384" width="9.140625" style="84"/>
  </cols>
  <sheetData>
    <row r="1" spans="1:11" ht="12.75" customHeight="1">
      <c r="A1" s="140"/>
      <c r="B1" s="142" t="s">
        <v>18</v>
      </c>
      <c r="C1" s="132" t="s">
        <v>69</v>
      </c>
      <c r="D1" s="132" t="s">
        <v>71</v>
      </c>
      <c r="E1" s="137" t="s">
        <v>80</v>
      </c>
      <c r="F1" s="132" t="s">
        <v>48</v>
      </c>
      <c r="G1" s="133"/>
      <c r="H1" s="133"/>
      <c r="I1" s="134"/>
    </row>
    <row r="2" spans="1:11" ht="21.75" customHeight="1">
      <c r="A2" s="141"/>
      <c r="B2" s="143"/>
      <c r="C2" s="135"/>
      <c r="D2" s="135"/>
      <c r="E2" s="138"/>
      <c r="F2" s="135"/>
      <c r="G2" s="135"/>
      <c r="H2" s="135"/>
      <c r="I2" s="136"/>
    </row>
    <row r="3" spans="1:11" ht="33.75" customHeight="1" thickBot="1">
      <c r="A3" s="141"/>
      <c r="B3" s="143"/>
      <c r="C3" s="144"/>
      <c r="D3" s="144"/>
      <c r="E3" s="139"/>
      <c r="F3" s="85" t="s">
        <v>27</v>
      </c>
      <c r="G3" s="85" t="s">
        <v>29</v>
      </c>
      <c r="H3" s="85" t="s">
        <v>31</v>
      </c>
      <c r="I3" s="102" t="s">
        <v>81</v>
      </c>
      <c r="K3" s="111" t="s">
        <v>83</v>
      </c>
    </row>
    <row r="4" spans="1:11" s="87" customFormat="1">
      <c r="A4" s="113" t="s">
        <v>37</v>
      </c>
      <c r="B4" s="114">
        <v>28</v>
      </c>
      <c r="C4" s="27">
        <f t="shared" ref="C4:C16" si="0">PRODUCT(B4,10)</f>
        <v>280</v>
      </c>
      <c r="D4" s="27">
        <f t="shared" ref="D4:D16" si="1">PRODUCT(B4,30)</f>
        <v>840</v>
      </c>
      <c r="E4" s="26">
        <f>PRODUCT(B4,70)</f>
        <v>1960</v>
      </c>
      <c r="F4" s="28">
        <v>1</v>
      </c>
      <c r="G4" s="29">
        <f>PRODUCT(2000,F4)</f>
        <v>2000</v>
      </c>
      <c r="H4" s="29">
        <f>PRODUCT(4000,F4)</f>
        <v>4000</v>
      </c>
      <c r="I4" s="103">
        <f>PRODUCT(8000,F4)</f>
        <v>8000</v>
      </c>
      <c r="K4" s="112">
        <f>SUM(E4,I4)</f>
        <v>9960</v>
      </c>
    </row>
    <row r="5" spans="1:11" s="87" customFormat="1">
      <c r="A5" s="113" t="s">
        <v>38</v>
      </c>
      <c r="B5" s="114">
        <v>107</v>
      </c>
      <c r="C5" s="36">
        <f t="shared" si="0"/>
        <v>1070</v>
      </c>
      <c r="D5" s="36">
        <f t="shared" si="1"/>
        <v>3210</v>
      </c>
      <c r="E5" s="26">
        <f t="shared" ref="E5:E16" si="2">PRODUCT(B5,70)</f>
        <v>7490</v>
      </c>
      <c r="F5" s="37">
        <v>2</v>
      </c>
      <c r="G5" s="36">
        <f t="shared" ref="G5:G16" si="3">PRODUCT(2000,F5)</f>
        <v>4000</v>
      </c>
      <c r="H5" s="36">
        <f t="shared" ref="H5:H16" si="4">PRODUCT(4000,F5)</f>
        <v>8000</v>
      </c>
      <c r="I5" s="104">
        <f>PRODUCT(8000,F5)</f>
        <v>16000</v>
      </c>
      <c r="K5" s="112">
        <f t="shared" ref="K5:K16" si="5">SUM(E5,I5)</f>
        <v>23490</v>
      </c>
    </row>
    <row r="6" spans="1:11" s="87" customFormat="1">
      <c r="A6" s="113" t="s">
        <v>39</v>
      </c>
      <c r="B6" s="114">
        <v>127</v>
      </c>
      <c r="C6" s="36">
        <f t="shared" si="0"/>
        <v>1270</v>
      </c>
      <c r="D6" s="36">
        <f t="shared" si="1"/>
        <v>3810</v>
      </c>
      <c r="E6" s="26">
        <f t="shared" si="2"/>
        <v>8890</v>
      </c>
      <c r="F6" s="37">
        <v>2</v>
      </c>
      <c r="G6" s="36">
        <f t="shared" si="3"/>
        <v>4000</v>
      </c>
      <c r="H6" s="36">
        <f t="shared" si="4"/>
        <v>8000</v>
      </c>
      <c r="I6" s="104">
        <f t="shared" ref="I6:I16" si="6">PRODUCT(8000,F6)</f>
        <v>16000</v>
      </c>
      <c r="K6" s="112">
        <f t="shared" si="5"/>
        <v>24890</v>
      </c>
    </row>
    <row r="7" spans="1:11" s="87" customFormat="1">
      <c r="A7" s="113" t="s">
        <v>40</v>
      </c>
      <c r="B7" s="114">
        <v>140</v>
      </c>
      <c r="C7" s="36">
        <f t="shared" si="0"/>
        <v>1400</v>
      </c>
      <c r="D7" s="36">
        <f t="shared" si="1"/>
        <v>4200</v>
      </c>
      <c r="E7" s="26">
        <f t="shared" si="2"/>
        <v>9800</v>
      </c>
      <c r="F7" s="37">
        <v>2</v>
      </c>
      <c r="G7" s="36">
        <f t="shared" si="3"/>
        <v>4000</v>
      </c>
      <c r="H7" s="36">
        <f t="shared" si="4"/>
        <v>8000</v>
      </c>
      <c r="I7" s="104">
        <f t="shared" si="6"/>
        <v>16000</v>
      </c>
      <c r="K7" s="112">
        <f t="shared" si="5"/>
        <v>25800</v>
      </c>
    </row>
    <row r="8" spans="1:11" s="87" customFormat="1">
      <c r="A8" s="113" t="s">
        <v>41</v>
      </c>
      <c r="B8" s="114">
        <v>146</v>
      </c>
      <c r="C8" s="36">
        <f t="shared" si="0"/>
        <v>1460</v>
      </c>
      <c r="D8" s="36">
        <f t="shared" si="1"/>
        <v>4380</v>
      </c>
      <c r="E8" s="26">
        <f t="shared" si="2"/>
        <v>10220</v>
      </c>
      <c r="F8" s="37">
        <v>2</v>
      </c>
      <c r="G8" s="36">
        <f t="shared" si="3"/>
        <v>4000</v>
      </c>
      <c r="H8" s="36">
        <f t="shared" si="4"/>
        <v>8000</v>
      </c>
      <c r="I8" s="104">
        <f t="shared" si="6"/>
        <v>16000</v>
      </c>
      <c r="K8" s="112">
        <f t="shared" si="5"/>
        <v>26220</v>
      </c>
    </row>
    <row r="9" spans="1:11" s="87" customFormat="1">
      <c r="A9" s="113" t="s">
        <v>42</v>
      </c>
      <c r="B9" s="114">
        <v>152</v>
      </c>
      <c r="C9" s="36">
        <f t="shared" si="0"/>
        <v>1520</v>
      </c>
      <c r="D9" s="36">
        <f t="shared" si="1"/>
        <v>4560</v>
      </c>
      <c r="E9" s="26">
        <f t="shared" si="2"/>
        <v>10640</v>
      </c>
      <c r="F9" s="37">
        <v>2</v>
      </c>
      <c r="G9" s="36">
        <f t="shared" si="3"/>
        <v>4000</v>
      </c>
      <c r="H9" s="36">
        <f t="shared" si="4"/>
        <v>8000</v>
      </c>
      <c r="I9" s="104">
        <f t="shared" si="6"/>
        <v>16000</v>
      </c>
      <c r="K9" s="112">
        <f t="shared" si="5"/>
        <v>26640</v>
      </c>
    </row>
    <row r="10" spans="1:11" s="87" customFormat="1">
      <c r="A10" s="113" t="s">
        <v>43</v>
      </c>
      <c r="B10" s="114">
        <v>174</v>
      </c>
      <c r="C10" s="36">
        <f t="shared" si="0"/>
        <v>1740</v>
      </c>
      <c r="D10" s="36">
        <f t="shared" si="1"/>
        <v>5220</v>
      </c>
      <c r="E10" s="26">
        <f t="shared" si="2"/>
        <v>12180</v>
      </c>
      <c r="F10" s="37">
        <v>2</v>
      </c>
      <c r="G10" s="36">
        <f t="shared" si="3"/>
        <v>4000</v>
      </c>
      <c r="H10" s="36">
        <f t="shared" si="4"/>
        <v>8000</v>
      </c>
      <c r="I10" s="104">
        <f t="shared" si="6"/>
        <v>16000</v>
      </c>
      <c r="K10" s="112">
        <f t="shared" si="5"/>
        <v>28180</v>
      </c>
    </row>
    <row r="11" spans="1:11" s="87" customFormat="1">
      <c r="A11" s="113" t="s">
        <v>44</v>
      </c>
      <c r="B11" s="114">
        <v>291</v>
      </c>
      <c r="C11" s="36">
        <f t="shared" si="0"/>
        <v>2910</v>
      </c>
      <c r="D11" s="36">
        <f t="shared" si="1"/>
        <v>8730</v>
      </c>
      <c r="E11" s="26">
        <f t="shared" si="2"/>
        <v>20370</v>
      </c>
      <c r="F11" s="37">
        <v>2</v>
      </c>
      <c r="G11" s="36">
        <f t="shared" si="3"/>
        <v>4000</v>
      </c>
      <c r="H11" s="36">
        <f t="shared" si="4"/>
        <v>8000</v>
      </c>
      <c r="I11" s="104">
        <f t="shared" si="6"/>
        <v>16000</v>
      </c>
      <c r="K11" s="112">
        <f t="shared" si="5"/>
        <v>36370</v>
      </c>
    </row>
    <row r="12" spans="1:11" s="87" customFormat="1">
      <c r="A12" s="113" t="s">
        <v>35</v>
      </c>
      <c r="B12" s="114">
        <v>375</v>
      </c>
      <c r="C12" s="36">
        <f t="shared" si="0"/>
        <v>3750</v>
      </c>
      <c r="D12" s="36">
        <f t="shared" si="1"/>
        <v>11250</v>
      </c>
      <c r="E12" s="26">
        <f t="shared" si="2"/>
        <v>26250</v>
      </c>
      <c r="F12" s="37">
        <v>3</v>
      </c>
      <c r="G12" s="36">
        <f t="shared" si="3"/>
        <v>6000</v>
      </c>
      <c r="H12" s="36">
        <f t="shared" si="4"/>
        <v>12000</v>
      </c>
      <c r="I12" s="104">
        <f t="shared" si="6"/>
        <v>24000</v>
      </c>
      <c r="K12" s="112">
        <f t="shared" si="5"/>
        <v>50250</v>
      </c>
    </row>
    <row r="13" spans="1:11" s="87" customFormat="1">
      <c r="A13" s="113" t="s">
        <v>45</v>
      </c>
      <c r="B13" s="114">
        <v>431</v>
      </c>
      <c r="C13" s="36">
        <f t="shared" si="0"/>
        <v>4310</v>
      </c>
      <c r="D13" s="36">
        <f t="shared" si="1"/>
        <v>12930</v>
      </c>
      <c r="E13" s="26">
        <f t="shared" si="2"/>
        <v>30170</v>
      </c>
      <c r="F13" s="37">
        <v>3</v>
      </c>
      <c r="G13" s="36">
        <f t="shared" si="3"/>
        <v>6000</v>
      </c>
      <c r="H13" s="36">
        <f t="shared" si="4"/>
        <v>12000</v>
      </c>
      <c r="I13" s="104">
        <f t="shared" si="6"/>
        <v>24000</v>
      </c>
      <c r="K13" s="112">
        <f t="shared" si="5"/>
        <v>54170</v>
      </c>
    </row>
    <row r="14" spans="1:11" s="87" customFormat="1">
      <c r="A14" s="113" t="s">
        <v>36</v>
      </c>
      <c r="B14" s="114">
        <v>486</v>
      </c>
      <c r="C14" s="36">
        <f t="shared" si="0"/>
        <v>4860</v>
      </c>
      <c r="D14" s="36">
        <f t="shared" si="1"/>
        <v>14580</v>
      </c>
      <c r="E14" s="26">
        <f t="shared" si="2"/>
        <v>34020</v>
      </c>
      <c r="F14" s="37">
        <v>3</v>
      </c>
      <c r="G14" s="36">
        <f t="shared" si="3"/>
        <v>6000</v>
      </c>
      <c r="H14" s="36">
        <f t="shared" si="4"/>
        <v>12000</v>
      </c>
      <c r="I14" s="104">
        <f t="shared" si="6"/>
        <v>24000</v>
      </c>
      <c r="K14" s="112">
        <f t="shared" si="5"/>
        <v>58020</v>
      </c>
    </row>
    <row r="15" spans="1:11" s="87" customFormat="1">
      <c r="A15" s="113" t="s">
        <v>46</v>
      </c>
      <c r="B15" s="114">
        <v>666</v>
      </c>
      <c r="C15" s="36">
        <f t="shared" si="0"/>
        <v>6660</v>
      </c>
      <c r="D15" s="36">
        <f t="shared" si="1"/>
        <v>19980</v>
      </c>
      <c r="E15" s="26">
        <f t="shared" si="2"/>
        <v>46620</v>
      </c>
      <c r="F15" s="40">
        <v>4</v>
      </c>
      <c r="G15" s="41">
        <f t="shared" si="3"/>
        <v>8000</v>
      </c>
      <c r="H15" s="41">
        <f t="shared" si="4"/>
        <v>16000</v>
      </c>
      <c r="I15" s="104">
        <f t="shared" si="6"/>
        <v>32000</v>
      </c>
      <c r="K15" s="112">
        <f t="shared" si="5"/>
        <v>78620</v>
      </c>
    </row>
    <row r="16" spans="1:11" s="87" customFormat="1" ht="13.5" thickBot="1">
      <c r="A16" s="115" t="s">
        <v>47</v>
      </c>
      <c r="B16" s="116">
        <v>1383</v>
      </c>
      <c r="C16" s="41">
        <f t="shared" si="0"/>
        <v>13830</v>
      </c>
      <c r="D16" s="41">
        <f t="shared" si="1"/>
        <v>41490</v>
      </c>
      <c r="E16" s="26">
        <f t="shared" si="2"/>
        <v>96810</v>
      </c>
      <c r="F16" s="40">
        <v>5</v>
      </c>
      <c r="G16" s="41">
        <f t="shared" si="3"/>
        <v>10000</v>
      </c>
      <c r="H16" s="41">
        <f t="shared" si="4"/>
        <v>20000</v>
      </c>
      <c r="I16" s="104">
        <f t="shared" si="6"/>
        <v>40000</v>
      </c>
      <c r="K16" s="112">
        <f t="shared" si="5"/>
        <v>136810</v>
      </c>
    </row>
    <row r="17" spans="1:11" s="87" customFormat="1" ht="13.5" thickBot="1">
      <c r="A17" s="101" t="s">
        <v>19</v>
      </c>
      <c r="B17" s="89">
        <f>SUM(B4:B16)</f>
        <v>4506</v>
      </c>
      <c r="C17" s="90">
        <f>SUM(C4:C16)</f>
        <v>45060</v>
      </c>
      <c r="D17" s="90">
        <f>SUM(D4:D16)</f>
        <v>135180</v>
      </c>
      <c r="E17" s="91">
        <f>SUM(E4:E16)</f>
        <v>315420</v>
      </c>
      <c r="F17" s="92"/>
      <c r="G17" s="90">
        <f t="shared" ref="G17:I17" si="7">SUM(G4:G16)</f>
        <v>66000</v>
      </c>
      <c r="H17" s="90">
        <f t="shared" si="7"/>
        <v>132000</v>
      </c>
      <c r="I17" s="106">
        <f t="shared" si="7"/>
        <v>264000</v>
      </c>
      <c r="K17" s="112">
        <f>SUM(K4:K16)</f>
        <v>579420</v>
      </c>
    </row>
    <row r="18" spans="1:11" s="87" customFormat="1">
      <c r="A18" s="100"/>
      <c r="B18" s="94"/>
      <c r="C18" s="95"/>
      <c r="D18" s="95"/>
      <c r="E18" s="95"/>
      <c r="F18" s="96"/>
      <c r="G18" s="96"/>
      <c r="H18" s="96"/>
      <c r="I18" s="96"/>
    </row>
    <row r="19" spans="1:11" ht="15">
      <c r="A19" s="107" t="s">
        <v>34</v>
      </c>
      <c r="B19" s="108">
        <v>565290</v>
      </c>
    </row>
    <row r="20" spans="1:11" ht="30">
      <c r="A20" s="109" t="s">
        <v>74</v>
      </c>
      <c r="B20" s="110">
        <f>SUM(E17,I17)</f>
        <v>579420</v>
      </c>
    </row>
    <row r="21" spans="1:11">
      <c r="B21" s="94"/>
    </row>
    <row r="22" spans="1:11">
      <c r="B22" s="94"/>
    </row>
    <row r="23" spans="1:11">
      <c r="B23" s="94"/>
      <c r="D23" s="97"/>
      <c r="E23" s="97"/>
    </row>
    <row r="24" spans="1:11">
      <c r="B24" s="94"/>
    </row>
    <row r="25" spans="1:11">
      <c r="B25" s="94"/>
    </row>
    <row r="26" spans="1:11">
      <c r="B26" s="94"/>
    </row>
    <row r="27" spans="1:11">
      <c r="B27" s="94"/>
    </row>
    <row r="28" spans="1:11">
      <c r="B28" s="94"/>
    </row>
    <row r="29" spans="1:11">
      <c r="B29" s="94"/>
    </row>
    <row r="30" spans="1:11">
      <c r="B30" s="94"/>
    </row>
    <row r="31" spans="1:11">
      <c r="B31" s="94"/>
    </row>
    <row r="32" spans="1:11">
      <c r="B32" s="94"/>
    </row>
    <row r="33" spans="2:2">
      <c r="B33" s="94"/>
    </row>
    <row r="34" spans="2:2">
      <c r="B34" s="94"/>
    </row>
    <row r="35" spans="2:2">
      <c r="B35" s="94"/>
    </row>
    <row r="36" spans="2:2">
      <c r="B36" s="94"/>
    </row>
    <row r="37" spans="2:2">
      <c r="B37" s="94"/>
    </row>
    <row r="38" spans="2:2">
      <c r="B38" s="94"/>
    </row>
    <row r="39" spans="2:2">
      <c r="B39" s="94"/>
    </row>
    <row r="40" spans="2:2">
      <c r="B40" s="94"/>
    </row>
  </sheetData>
  <sortState ref="A4:E16">
    <sortCondition ref="B4:B16"/>
  </sortState>
  <mergeCells count="6">
    <mergeCell ref="F1:I2"/>
    <mergeCell ref="E1:E3"/>
    <mergeCell ref="A1:A3"/>
    <mergeCell ref="B1:B3"/>
    <mergeCell ref="C1:C3"/>
    <mergeCell ref="D1:D3"/>
  </mergeCell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Normal="100" workbookViewId="0">
      <selection activeCell="B20" sqref="A19:B20"/>
    </sheetView>
  </sheetViews>
  <sheetFormatPr defaultRowHeight="12.75"/>
  <cols>
    <col min="1" max="1" width="13.28515625" style="98" customWidth="1"/>
    <col min="2" max="2" width="9.140625" style="99"/>
    <col min="3" max="3" width="9.140625" style="84" customWidth="1"/>
    <col min="4" max="4" width="9.7109375" style="84" customWidth="1"/>
    <col min="5" max="5" width="9.42578125" style="84" customWidth="1"/>
    <col min="6" max="6" width="7.85546875" style="84" customWidth="1"/>
    <col min="7" max="7" width="10.7109375" style="84" customWidth="1"/>
    <col min="8" max="9" width="9.140625" style="84"/>
    <col min="10" max="10" width="9.42578125" style="84" customWidth="1"/>
    <col min="11" max="11" width="1.5703125" style="84" customWidth="1"/>
    <col min="12" max="240" width="9.140625" style="84"/>
    <col min="241" max="241" width="8.7109375" style="84" bestFit="1" customWidth="1"/>
    <col min="242" max="242" width="29.28515625" style="84" bestFit="1" customWidth="1"/>
    <col min="243" max="243" width="9.140625" style="84"/>
    <col min="244" max="244" width="18.140625" style="84" customWidth="1"/>
    <col min="245" max="496" width="9.140625" style="84"/>
    <col min="497" max="497" width="8.7109375" style="84" bestFit="1" customWidth="1"/>
    <col min="498" max="498" width="29.28515625" style="84" bestFit="1" customWidth="1"/>
    <col min="499" max="499" width="9.140625" style="84"/>
    <col min="500" max="500" width="18.140625" style="84" customWidth="1"/>
    <col min="501" max="752" width="9.140625" style="84"/>
    <col min="753" max="753" width="8.7109375" style="84" bestFit="1" customWidth="1"/>
    <col min="754" max="754" width="29.28515625" style="84" bestFit="1" customWidth="1"/>
    <col min="755" max="755" width="9.140625" style="84"/>
    <col min="756" max="756" width="18.140625" style="84" customWidth="1"/>
    <col min="757" max="1008" width="9.140625" style="84"/>
    <col min="1009" max="1009" width="8.7109375" style="84" bestFit="1" customWidth="1"/>
    <col min="1010" max="1010" width="29.28515625" style="84" bestFit="1" customWidth="1"/>
    <col min="1011" max="1011" width="9.140625" style="84"/>
    <col min="1012" max="1012" width="18.140625" style="84" customWidth="1"/>
    <col min="1013" max="1264" width="9.140625" style="84"/>
    <col min="1265" max="1265" width="8.7109375" style="84" bestFit="1" customWidth="1"/>
    <col min="1266" max="1266" width="29.28515625" style="84" bestFit="1" customWidth="1"/>
    <col min="1267" max="1267" width="9.140625" style="84"/>
    <col min="1268" max="1268" width="18.140625" style="84" customWidth="1"/>
    <col min="1269" max="1520" width="9.140625" style="84"/>
    <col min="1521" max="1521" width="8.7109375" style="84" bestFit="1" customWidth="1"/>
    <col min="1522" max="1522" width="29.28515625" style="84" bestFit="1" customWidth="1"/>
    <col min="1523" max="1523" width="9.140625" style="84"/>
    <col min="1524" max="1524" width="18.140625" style="84" customWidth="1"/>
    <col min="1525" max="1776" width="9.140625" style="84"/>
    <col min="1777" max="1777" width="8.7109375" style="84" bestFit="1" customWidth="1"/>
    <col min="1778" max="1778" width="29.28515625" style="84" bestFit="1" customWidth="1"/>
    <col min="1779" max="1779" width="9.140625" style="84"/>
    <col min="1780" max="1780" width="18.140625" style="84" customWidth="1"/>
    <col min="1781" max="2032" width="9.140625" style="84"/>
    <col min="2033" max="2033" width="8.7109375" style="84" bestFit="1" customWidth="1"/>
    <col min="2034" max="2034" width="29.28515625" style="84" bestFit="1" customWidth="1"/>
    <col min="2035" max="2035" width="9.140625" style="84"/>
    <col min="2036" max="2036" width="18.140625" style="84" customWidth="1"/>
    <col min="2037" max="2288" width="9.140625" style="84"/>
    <col min="2289" max="2289" width="8.7109375" style="84" bestFit="1" customWidth="1"/>
    <col min="2290" max="2290" width="29.28515625" style="84" bestFit="1" customWidth="1"/>
    <col min="2291" max="2291" width="9.140625" style="84"/>
    <col min="2292" max="2292" width="18.140625" style="84" customWidth="1"/>
    <col min="2293" max="2544" width="9.140625" style="84"/>
    <col min="2545" max="2545" width="8.7109375" style="84" bestFit="1" customWidth="1"/>
    <col min="2546" max="2546" width="29.28515625" style="84" bestFit="1" customWidth="1"/>
    <col min="2547" max="2547" width="9.140625" style="84"/>
    <col min="2548" max="2548" width="18.140625" style="84" customWidth="1"/>
    <col min="2549" max="2800" width="9.140625" style="84"/>
    <col min="2801" max="2801" width="8.7109375" style="84" bestFit="1" customWidth="1"/>
    <col min="2802" max="2802" width="29.28515625" style="84" bestFit="1" customWidth="1"/>
    <col min="2803" max="2803" width="9.140625" style="84"/>
    <col min="2804" max="2804" width="18.140625" style="84" customWidth="1"/>
    <col min="2805" max="3056" width="9.140625" style="84"/>
    <col min="3057" max="3057" width="8.7109375" style="84" bestFit="1" customWidth="1"/>
    <col min="3058" max="3058" width="29.28515625" style="84" bestFit="1" customWidth="1"/>
    <col min="3059" max="3059" width="9.140625" style="84"/>
    <col min="3060" max="3060" width="18.140625" style="84" customWidth="1"/>
    <col min="3061" max="3312" width="9.140625" style="84"/>
    <col min="3313" max="3313" width="8.7109375" style="84" bestFit="1" customWidth="1"/>
    <col min="3314" max="3314" width="29.28515625" style="84" bestFit="1" customWidth="1"/>
    <col min="3315" max="3315" width="9.140625" style="84"/>
    <col min="3316" max="3316" width="18.140625" style="84" customWidth="1"/>
    <col min="3317" max="3568" width="9.140625" style="84"/>
    <col min="3569" max="3569" width="8.7109375" style="84" bestFit="1" customWidth="1"/>
    <col min="3570" max="3570" width="29.28515625" style="84" bestFit="1" customWidth="1"/>
    <col min="3571" max="3571" width="9.140625" style="84"/>
    <col min="3572" max="3572" width="18.140625" style="84" customWidth="1"/>
    <col min="3573" max="3824" width="9.140625" style="84"/>
    <col min="3825" max="3825" width="8.7109375" style="84" bestFit="1" customWidth="1"/>
    <col min="3826" max="3826" width="29.28515625" style="84" bestFit="1" customWidth="1"/>
    <col min="3827" max="3827" width="9.140625" style="84"/>
    <col min="3828" max="3828" width="18.140625" style="84" customWidth="1"/>
    <col min="3829" max="4080" width="9.140625" style="84"/>
    <col min="4081" max="4081" width="8.7109375" style="84" bestFit="1" customWidth="1"/>
    <col min="4082" max="4082" width="29.28515625" style="84" bestFit="1" customWidth="1"/>
    <col min="4083" max="4083" width="9.140625" style="84"/>
    <col min="4084" max="4084" width="18.140625" style="84" customWidth="1"/>
    <col min="4085" max="4336" width="9.140625" style="84"/>
    <col min="4337" max="4337" width="8.7109375" style="84" bestFit="1" customWidth="1"/>
    <col min="4338" max="4338" width="29.28515625" style="84" bestFit="1" customWidth="1"/>
    <col min="4339" max="4339" width="9.140625" style="84"/>
    <col min="4340" max="4340" width="18.140625" style="84" customWidth="1"/>
    <col min="4341" max="4592" width="9.140625" style="84"/>
    <col min="4593" max="4593" width="8.7109375" style="84" bestFit="1" customWidth="1"/>
    <col min="4594" max="4594" width="29.28515625" style="84" bestFit="1" customWidth="1"/>
    <col min="4595" max="4595" width="9.140625" style="84"/>
    <col min="4596" max="4596" width="18.140625" style="84" customWidth="1"/>
    <col min="4597" max="4848" width="9.140625" style="84"/>
    <col min="4849" max="4849" width="8.7109375" style="84" bestFit="1" customWidth="1"/>
    <col min="4850" max="4850" width="29.28515625" style="84" bestFit="1" customWidth="1"/>
    <col min="4851" max="4851" width="9.140625" style="84"/>
    <col min="4852" max="4852" width="18.140625" style="84" customWidth="1"/>
    <col min="4853" max="5104" width="9.140625" style="84"/>
    <col min="5105" max="5105" width="8.7109375" style="84" bestFit="1" customWidth="1"/>
    <col min="5106" max="5106" width="29.28515625" style="84" bestFit="1" customWidth="1"/>
    <col min="5107" max="5107" width="9.140625" style="84"/>
    <col min="5108" max="5108" width="18.140625" style="84" customWidth="1"/>
    <col min="5109" max="5360" width="9.140625" style="84"/>
    <col min="5361" max="5361" width="8.7109375" style="84" bestFit="1" customWidth="1"/>
    <col min="5362" max="5362" width="29.28515625" style="84" bestFit="1" customWidth="1"/>
    <col min="5363" max="5363" width="9.140625" style="84"/>
    <col min="5364" max="5364" width="18.140625" style="84" customWidth="1"/>
    <col min="5365" max="5616" width="9.140625" style="84"/>
    <col min="5617" max="5617" width="8.7109375" style="84" bestFit="1" customWidth="1"/>
    <col min="5618" max="5618" width="29.28515625" style="84" bestFit="1" customWidth="1"/>
    <col min="5619" max="5619" width="9.140625" style="84"/>
    <col min="5620" max="5620" width="18.140625" style="84" customWidth="1"/>
    <col min="5621" max="5872" width="9.140625" style="84"/>
    <col min="5873" max="5873" width="8.7109375" style="84" bestFit="1" customWidth="1"/>
    <col min="5874" max="5874" width="29.28515625" style="84" bestFit="1" customWidth="1"/>
    <col min="5875" max="5875" width="9.140625" style="84"/>
    <col min="5876" max="5876" width="18.140625" style="84" customWidth="1"/>
    <col min="5877" max="6128" width="9.140625" style="84"/>
    <col min="6129" max="6129" width="8.7109375" style="84" bestFit="1" customWidth="1"/>
    <col min="6130" max="6130" width="29.28515625" style="84" bestFit="1" customWidth="1"/>
    <col min="6131" max="6131" width="9.140625" style="84"/>
    <col min="6132" max="6132" width="18.140625" style="84" customWidth="1"/>
    <col min="6133" max="6384" width="9.140625" style="84"/>
    <col min="6385" max="6385" width="8.7109375" style="84" bestFit="1" customWidth="1"/>
    <col min="6386" max="6386" width="29.28515625" style="84" bestFit="1" customWidth="1"/>
    <col min="6387" max="6387" width="9.140625" style="84"/>
    <col min="6388" max="6388" width="18.140625" style="84" customWidth="1"/>
    <col min="6389" max="6640" width="9.140625" style="84"/>
    <col min="6641" max="6641" width="8.7109375" style="84" bestFit="1" customWidth="1"/>
    <col min="6642" max="6642" width="29.28515625" style="84" bestFit="1" customWidth="1"/>
    <col min="6643" max="6643" width="9.140625" style="84"/>
    <col min="6644" max="6644" width="18.140625" style="84" customWidth="1"/>
    <col min="6645" max="6896" width="9.140625" style="84"/>
    <col min="6897" max="6897" width="8.7109375" style="84" bestFit="1" customWidth="1"/>
    <col min="6898" max="6898" width="29.28515625" style="84" bestFit="1" customWidth="1"/>
    <col min="6899" max="6899" width="9.140625" style="84"/>
    <col min="6900" max="6900" width="18.140625" style="84" customWidth="1"/>
    <col min="6901" max="7152" width="9.140625" style="84"/>
    <col min="7153" max="7153" width="8.7109375" style="84" bestFit="1" customWidth="1"/>
    <col min="7154" max="7154" width="29.28515625" style="84" bestFit="1" customWidth="1"/>
    <col min="7155" max="7155" width="9.140625" style="84"/>
    <col min="7156" max="7156" width="18.140625" style="84" customWidth="1"/>
    <col min="7157" max="7408" width="9.140625" style="84"/>
    <col min="7409" max="7409" width="8.7109375" style="84" bestFit="1" customWidth="1"/>
    <col min="7410" max="7410" width="29.28515625" style="84" bestFit="1" customWidth="1"/>
    <col min="7411" max="7411" width="9.140625" style="84"/>
    <col min="7412" max="7412" width="18.140625" style="84" customWidth="1"/>
    <col min="7413" max="7664" width="9.140625" style="84"/>
    <col min="7665" max="7665" width="8.7109375" style="84" bestFit="1" customWidth="1"/>
    <col min="7666" max="7666" width="29.28515625" style="84" bestFit="1" customWidth="1"/>
    <col min="7667" max="7667" width="9.140625" style="84"/>
    <col min="7668" max="7668" width="18.140625" style="84" customWidth="1"/>
    <col min="7669" max="7920" width="9.140625" style="84"/>
    <col min="7921" max="7921" width="8.7109375" style="84" bestFit="1" customWidth="1"/>
    <col min="7922" max="7922" width="29.28515625" style="84" bestFit="1" customWidth="1"/>
    <col min="7923" max="7923" width="9.140625" style="84"/>
    <col min="7924" max="7924" width="18.140625" style="84" customWidth="1"/>
    <col min="7925" max="8176" width="9.140625" style="84"/>
    <col min="8177" max="8177" width="8.7109375" style="84" bestFit="1" customWidth="1"/>
    <col min="8178" max="8178" width="29.28515625" style="84" bestFit="1" customWidth="1"/>
    <col min="8179" max="8179" width="9.140625" style="84"/>
    <col min="8180" max="8180" width="18.140625" style="84" customWidth="1"/>
    <col min="8181" max="8432" width="9.140625" style="84"/>
    <col min="8433" max="8433" width="8.7109375" style="84" bestFit="1" customWidth="1"/>
    <col min="8434" max="8434" width="29.28515625" style="84" bestFit="1" customWidth="1"/>
    <col min="8435" max="8435" width="9.140625" style="84"/>
    <col min="8436" max="8436" width="18.140625" style="84" customWidth="1"/>
    <col min="8437" max="8688" width="9.140625" style="84"/>
    <col min="8689" max="8689" width="8.7109375" style="84" bestFit="1" customWidth="1"/>
    <col min="8690" max="8690" width="29.28515625" style="84" bestFit="1" customWidth="1"/>
    <col min="8691" max="8691" width="9.140625" style="84"/>
    <col min="8692" max="8692" width="18.140625" style="84" customWidth="1"/>
    <col min="8693" max="8944" width="9.140625" style="84"/>
    <col min="8945" max="8945" width="8.7109375" style="84" bestFit="1" customWidth="1"/>
    <col min="8946" max="8946" width="29.28515625" style="84" bestFit="1" customWidth="1"/>
    <col min="8947" max="8947" width="9.140625" style="84"/>
    <col min="8948" max="8948" width="18.140625" style="84" customWidth="1"/>
    <col min="8949" max="9200" width="9.140625" style="84"/>
    <col min="9201" max="9201" width="8.7109375" style="84" bestFit="1" customWidth="1"/>
    <col min="9202" max="9202" width="29.28515625" style="84" bestFit="1" customWidth="1"/>
    <col min="9203" max="9203" width="9.140625" style="84"/>
    <col min="9204" max="9204" width="18.140625" style="84" customWidth="1"/>
    <col min="9205" max="9456" width="9.140625" style="84"/>
    <col min="9457" max="9457" width="8.7109375" style="84" bestFit="1" customWidth="1"/>
    <col min="9458" max="9458" width="29.28515625" style="84" bestFit="1" customWidth="1"/>
    <col min="9459" max="9459" width="9.140625" style="84"/>
    <col min="9460" max="9460" width="18.140625" style="84" customWidth="1"/>
    <col min="9461" max="9712" width="9.140625" style="84"/>
    <col min="9713" max="9713" width="8.7109375" style="84" bestFit="1" customWidth="1"/>
    <col min="9714" max="9714" width="29.28515625" style="84" bestFit="1" customWidth="1"/>
    <col min="9715" max="9715" width="9.140625" style="84"/>
    <col min="9716" max="9716" width="18.140625" style="84" customWidth="1"/>
    <col min="9717" max="9968" width="9.140625" style="84"/>
    <col min="9969" max="9969" width="8.7109375" style="84" bestFit="1" customWidth="1"/>
    <col min="9970" max="9970" width="29.28515625" style="84" bestFit="1" customWidth="1"/>
    <col min="9971" max="9971" width="9.140625" style="84"/>
    <col min="9972" max="9972" width="18.140625" style="84" customWidth="1"/>
    <col min="9973" max="10224" width="9.140625" style="84"/>
    <col min="10225" max="10225" width="8.7109375" style="84" bestFit="1" customWidth="1"/>
    <col min="10226" max="10226" width="29.28515625" style="84" bestFit="1" customWidth="1"/>
    <col min="10227" max="10227" width="9.140625" style="84"/>
    <col min="10228" max="10228" width="18.140625" style="84" customWidth="1"/>
    <col min="10229" max="10480" width="9.140625" style="84"/>
    <col min="10481" max="10481" width="8.7109375" style="84" bestFit="1" customWidth="1"/>
    <col min="10482" max="10482" width="29.28515625" style="84" bestFit="1" customWidth="1"/>
    <col min="10483" max="10483" width="9.140625" style="84"/>
    <col min="10484" max="10484" width="18.140625" style="84" customWidth="1"/>
    <col min="10485" max="10736" width="9.140625" style="84"/>
    <col min="10737" max="10737" width="8.7109375" style="84" bestFit="1" customWidth="1"/>
    <col min="10738" max="10738" width="29.28515625" style="84" bestFit="1" customWidth="1"/>
    <col min="10739" max="10739" width="9.140625" style="84"/>
    <col min="10740" max="10740" width="18.140625" style="84" customWidth="1"/>
    <col min="10741" max="10992" width="9.140625" style="84"/>
    <col min="10993" max="10993" width="8.7109375" style="84" bestFit="1" customWidth="1"/>
    <col min="10994" max="10994" width="29.28515625" style="84" bestFit="1" customWidth="1"/>
    <col min="10995" max="10995" width="9.140625" style="84"/>
    <col min="10996" max="10996" width="18.140625" style="84" customWidth="1"/>
    <col min="10997" max="11248" width="9.140625" style="84"/>
    <col min="11249" max="11249" width="8.7109375" style="84" bestFit="1" customWidth="1"/>
    <col min="11250" max="11250" width="29.28515625" style="84" bestFit="1" customWidth="1"/>
    <col min="11251" max="11251" width="9.140625" style="84"/>
    <col min="11252" max="11252" width="18.140625" style="84" customWidth="1"/>
    <col min="11253" max="11504" width="9.140625" style="84"/>
    <col min="11505" max="11505" width="8.7109375" style="84" bestFit="1" customWidth="1"/>
    <col min="11506" max="11506" width="29.28515625" style="84" bestFit="1" customWidth="1"/>
    <col min="11507" max="11507" width="9.140625" style="84"/>
    <col min="11508" max="11508" width="18.140625" style="84" customWidth="1"/>
    <col min="11509" max="11760" width="9.140625" style="84"/>
    <col min="11761" max="11761" width="8.7109375" style="84" bestFit="1" customWidth="1"/>
    <col min="11762" max="11762" width="29.28515625" style="84" bestFit="1" customWidth="1"/>
    <col min="11763" max="11763" width="9.140625" style="84"/>
    <col min="11764" max="11764" width="18.140625" style="84" customWidth="1"/>
    <col min="11765" max="12016" width="9.140625" style="84"/>
    <col min="12017" max="12017" width="8.7109375" style="84" bestFit="1" customWidth="1"/>
    <col min="12018" max="12018" width="29.28515625" style="84" bestFit="1" customWidth="1"/>
    <col min="12019" max="12019" width="9.140625" style="84"/>
    <col min="12020" max="12020" width="18.140625" style="84" customWidth="1"/>
    <col min="12021" max="12272" width="9.140625" style="84"/>
    <col min="12273" max="12273" width="8.7109375" style="84" bestFit="1" customWidth="1"/>
    <col min="12274" max="12274" width="29.28515625" style="84" bestFit="1" customWidth="1"/>
    <col min="12275" max="12275" width="9.140625" style="84"/>
    <col min="12276" max="12276" width="18.140625" style="84" customWidth="1"/>
    <col min="12277" max="12528" width="9.140625" style="84"/>
    <col min="12529" max="12529" width="8.7109375" style="84" bestFit="1" customWidth="1"/>
    <col min="12530" max="12530" width="29.28515625" style="84" bestFit="1" customWidth="1"/>
    <col min="12531" max="12531" width="9.140625" style="84"/>
    <col min="12532" max="12532" width="18.140625" style="84" customWidth="1"/>
    <col min="12533" max="12784" width="9.140625" style="84"/>
    <col min="12785" max="12785" width="8.7109375" style="84" bestFit="1" customWidth="1"/>
    <col min="12786" max="12786" width="29.28515625" style="84" bestFit="1" customWidth="1"/>
    <col min="12787" max="12787" width="9.140625" style="84"/>
    <col min="12788" max="12788" width="18.140625" style="84" customWidth="1"/>
    <col min="12789" max="13040" width="9.140625" style="84"/>
    <col min="13041" max="13041" width="8.7109375" style="84" bestFit="1" customWidth="1"/>
    <col min="13042" max="13042" width="29.28515625" style="84" bestFit="1" customWidth="1"/>
    <col min="13043" max="13043" width="9.140625" style="84"/>
    <col min="13044" max="13044" width="18.140625" style="84" customWidth="1"/>
    <col min="13045" max="13296" width="9.140625" style="84"/>
    <col min="13297" max="13297" width="8.7109375" style="84" bestFit="1" customWidth="1"/>
    <col min="13298" max="13298" width="29.28515625" style="84" bestFit="1" customWidth="1"/>
    <col min="13299" max="13299" width="9.140625" style="84"/>
    <col min="13300" max="13300" width="18.140625" style="84" customWidth="1"/>
    <col min="13301" max="13552" width="9.140625" style="84"/>
    <col min="13553" max="13553" width="8.7109375" style="84" bestFit="1" customWidth="1"/>
    <col min="13554" max="13554" width="29.28515625" style="84" bestFit="1" customWidth="1"/>
    <col min="13555" max="13555" width="9.140625" style="84"/>
    <col min="13556" max="13556" width="18.140625" style="84" customWidth="1"/>
    <col min="13557" max="13808" width="9.140625" style="84"/>
    <col min="13809" max="13809" width="8.7109375" style="84" bestFit="1" customWidth="1"/>
    <col min="13810" max="13810" width="29.28515625" style="84" bestFit="1" customWidth="1"/>
    <col min="13811" max="13811" width="9.140625" style="84"/>
    <col min="13812" max="13812" width="18.140625" style="84" customWidth="1"/>
    <col min="13813" max="14064" width="9.140625" style="84"/>
    <col min="14065" max="14065" width="8.7109375" style="84" bestFit="1" customWidth="1"/>
    <col min="14066" max="14066" width="29.28515625" style="84" bestFit="1" customWidth="1"/>
    <col min="14067" max="14067" width="9.140625" style="84"/>
    <col min="14068" max="14068" width="18.140625" style="84" customWidth="1"/>
    <col min="14069" max="14320" width="9.140625" style="84"/>
    <col min="14321" max="14321" width="8.7109375" style="84" bestFit="1" customWidth="1"/>
    <col min="14322" max="14322" width="29.28515625" style="84" bestFit="1" customWidth="1"/>
    <col min="14323" max="14323" width="9.140625" style="84"/>
    <col min="14324" max="14324" width="18.140625" style="84" customWidth="1"/>
    <col min="14325" max="14576" width="9.140625" style="84"/>
    <col min="14577" max="14577" width="8.7109375" style="84" bestFit="1" customWidth="1"/>
    <col min="14578" max="14578" width="29.28515625" style="84" bestFit="1" customWidth="1"/>
    <col min="14579" max="14579" width="9.140625" style="84"/>
    <col min="14580" max="14580" width="18.140625" style="84" customWidth="1"/>
    <col min="14581" max="14832" width="9.140625" style="84"/>
    <col min="14833" max="14833" width="8.7109375" style="84" bestFit="1" customWidth="1"/>
    <col min="14834" max="14834" width="29.28515625" style="84" bestFit="1" customWidth="1"/>
    <col min="14835" max="14835" width="9.140625" style="84"/>
    <col min="14836" max="14836" width="18.140625" style="84" customWidth="1"/>
    <col min="14837" max="15088" width="9.140625" style="84"/>
    <col min="15089" max="15089" width="8.7109375" style="84" bestFit="1" customWidth="1"/>
    <col min="15090" max="15090" width="29.28515625" style="84" bestFit="1" customWidth="1"/>
    <col min="15091" max="15091" width="9.140625" style="84"/>
    <col min="15092" max="15092" width="18.140625" style="84" customWidth="1"/>
    <col min="15093" max="15344" width="9.140625" style="84"/>
    <col min="15345" max="15345" width="8.7109375" style="84" bestFit="1" customWidth="1"/>
    <col min="15346" max="15346" width="29.28515625" style="84" bestFit="1" customWidth="1"/>
    <col min="15347" max="15347" width="9.140625" style="84"/>
    <col min="15348" max="15348" width="18.140625" style="84" customWidth="1"/>
    <col min="15349" max="15600" width="9.140625" style="84"/>
    <col min="15601" max="15601" width="8.7109375" style="84" bestFit="1" customWidth="1"/>
    <col min="15602" max="15602" width="29.28515625" style="84" bestFit="1" customWidth="1"/>
    <col min="15603" max="15603" width="9.140625" style="84"/>
    <col min="15604" max="15604" width="18.140625" style="84" customWidth="1"/>
    <col min="15605" max="15856" width="9.140625" style="84"/>
    <col min="15857" max="15857" width="8.7109375" style="84" bestFit="1" customWidth="1"/>
    <col min="15858" max="15858" width="29.28515625" style="84" bestFit="1" customWidth="1"/>
    <col min="15859" max="15859" width="9.140625" style="84"/>
    <col min="15860" max="15860" width="18.140625" style="84" customWidth="1"/>
    <col min="15861" max="16112" width="9.140625" style="84"/>
    <col min="16113" max="16113" width="8.7109375" style="84" bestFit="1" customWidth="1"/>
    <col min="16114" max="16114" width="29.28515625" style="84" bestFit="1" customWidth="1"/>
    <col min="16115" max="16115" width="9.140625" style="84"/>
    <col min="16116" max="16116" width="18.140625" style="84" customWidth="1"/>
    <col min="16117" max="16384" width="9.140625" style="84"/>
  </cols>
  <sheetData>
    <row r="1" spans="1:12" ht="12.75" customHeight="1">
      <c r="A1" s="147"/>
      <c r="B1" s="150" t="s">
        <v>18</v>
      </c>
      <c r="C1" s="132" t="s">
        <v>69</v>
      </c>
      <c r="D1" s="137" t="s">
        <v>70</v>
      </c>
      <c r="E1" s="132" t="s">
        <v>71</v>
      </c>
      <c r="F1" s="132" t="s">
        <v>48</v>
      </c>
      <c r="G1" s="132"/>
      <c r="H1" s="133"/>
      <c r="I1" s="145"/>
      <c r="J1" s="134"/>
    </row>
    <row r="2" spans="1:12" ht="21.75" customHeight="1">
      <c r="A2" s="148"/>
      <c r="B2" s="151"/>
      <c r="C2" s="135"/>
      <c r="D2" s="138"/>
      <c r="E2" s="135"/>
      <c r="F2" s="135"/>
      <c r="G2" s="135"/>
      <c r="H2" s="135"/>
      <c r="I2" s="146"/>
      <c r="J2" s="136"/>
    </row>
    <row r="3" spans="1:12" ht="33.75" customHeight="1" thickBot="1">
      <c r="A3" s="149"/>
      <c r="B3" s="152"/>
      <c r="C3" s="144"/>
      <c r="D3" s="139"/>
      <c r="E3" s="144"/>
      <c r="F3" s="85" t="s">
        <v>27</v>
      </c>
      <c r="G3" s="85" t="s">
        <v>28</v>
      </c>
      <c r="H3" s="86" t="s">
        <v>30</v>
      </c>
      <c r="I3" s="22" t="s">
        <v>32</v>
      </c>
      <c r="J3" s="102" t="s">
        <v>82</v>
      </c>
      <c r="L3" s="111" t="s">
        <v>83</v>
      </c>
    </row>
    <row r="4" spans="1:12" s="87" customFormat="1">
      <c r="A4" s="117" t="s">
        <v>37</v>
      </c>
      <c r="B4" s="118">
        <v>28</v>
      </c>
      <c r="C4" s="27">
        <f t="shared" ref="C4:C16" si="0">PRODUCT(B4,10)</f>
        <v>280</v>
      </c>
      <c r="D4" s="26">
        <f t="shared" ref="D4:D16" si="1">PRODUCT(B4,20)</f>
        <v>560</v>
      </c>
      <c r="E4" s="27">
        <f t="shared" ref="E4:E16" si="2">PRODUCT(B4,30)</f>
        <v>840</v>
      </c>
      <c r="F4" s="28">
        <v>1</v>
      </c>
      <c r="G4" s="29">
        <f>PRODUCT(1000,F4)</f>
        <v>1000</v>
      </c>
      <c r="H4" s="29">
        <f>PRODUCT(3000,F4)</f>
        <v>3000</v>
      </c>
      <c r="I4" s="29">
        <f>PRODUCT(5000,F4)</f>
        <v>5000</v>
      </c>
      <c r="J4" s="103">
        <f>PRODUCT(7500,F4)</f>
        <v>7500</v>
      </c>
      <c r="L4" s="112">
        <f>SUM(D4,J4)</f>
        <v>8060</v>
      </c>
    </row>
    <row r="5" spans="1:12" s="87" customFormat="1">
      <c r="A5" s="113" t="s">
        <v>38</v>
      </c>
      <c r="B5" s="114">
        <v>107</v>
      </c>
      <c r="C5" s="36">
        <f t="shared" si="0"/>
        <v>1070</v>
      </c>
      <c r="D5" s="35">
        <f t="shared" si="1"/>
        <v>2140</v>
      </c>
      <c r="E5" s="36">
        <f t="shared" si="2"/>
        <v>3210</v>
      </c>
      <c r="F5" s="37">
        <v>2</v>
      </c>
      <c r="G5" s="36">
        <f t="shared" ref="G5:G16" si="3">PRODUCT(1000,F5)</f>
        <v>2000</v>
      </c>
      <c r="H5" s="36">
        <f t="shared" ref="H5:H16" si="4">PRODUCT(3000,F5)</f>
        <v>6000</v>
      </c>
      <c r="I5" s="36">
        <f t="shared" ref="I5:I16" si="5">PRODUCT(5000,F5)</f>
        <v>10000</v>
      </c>
      <c r="J5" s="104">
        <f t="shared" ref="J5:J16" si="6">PRODUCT(7500,F5)</f>
        <v>15000</v>
      </c>
      <c r="L5" s="112">
        <f t="shared" ref="L5:L16" si="7">SUM(D5,J5)</f>
        <v>17140</v>
      </c>
    </row>
    <row r="6" spans="1:12" s="87" customFormat="1">
      <c r="A6" s="113" t="s">
        <v>39</v>
      </c>
      <c r="B6" s="114">
        <v>127</v>
      </c>
      <c r="C6" s="36">
        <f t="shared" si="0"/>
        <v>1270</v>
      </c>
      <c r="D6" s="35">
        <f t="shared" si="1"/>
        <v>2540</v>
      </c>
      <c r="E6" s="36">
        <f t="shared" si="2"/>
        <v>3810</v>
      </c>
      <c r="F6" s="37">
        <v>2</v>
      </c>
      <c r="G6" s="36">
        <f t="shared" si="3"/>
        <v>2000</v>
      </c>
      <c r="H6" s="36">
        <f t="shared" si="4"/>
        <v>6000</v>
      </c>
      <c r="I6" s="36">
        <f t="shared" si="5"/>
        <v>10000</v>
      </c>
      <c r="J6" s="104">
        <f t="shared" si="6"/>
        <v>15000</v>
      </c>
      <c r="L6" s="112">
        <f t="shared" si="7"/>
        <v>17540</v>
      </c>
    </row>
    <row r="7" spans="1:12" s="87" customFormat="1">
      <c r="A7" s="113" t="s">
        <v>40</v>
      </c>
      <c r="B7" s="114">
        <v>140</v>
      </c>
      <c r="C7" s="36">
        <f t="shared" si="0"/>
        <v>1400</v>
      </c>
      <c r="D7" s="35">
        <f t="shared" si="1"/>
        <v>2800</v>
      </c>
      <c r="E7" s="36">
        <f t="shared" si="2"/>
        <v>4200</v>
      </c>
      <c r="F7" s="37">
        <v>2</v>
      </c>
      <c r="G7" s="36">
        <f t="shared" si="3"/>
        <v>2000</v>
      </c>
      <c r="H7" s="36">
        <f t="shared" si="4"/>
        <v>6000</v>
      </c>
      <c r="I7" s="36">
        <f t="shared" si="5"/>
        <v>10000</v>
      </c>
      <c r="J7" s="104">
        <f t="shared" si="6"/>
        <v>15000</v>
      </c>
      <c r="L7" s="112">
        <f t="shared" si="7"/>
        <v>17800</v>
      </c>
    </row>
    <row r="8" spans="1:12" s="87" customFormat="1">
      <c r="A8" s="113" t="s">
        <v>41</v>
      </c>
      <c r="B8" s="114">
        <v>146</v>
      </c>
      <c r="C8" s="36">
        <f t="shared" si="0"/>
        <v>1460</v>
      </c>
      <c r="D8" s="35">
        <f t="shared" si="1"/>
        <v>2920</v>
      </c>
      <c r="E8" s="36">
        <f t="shared" si="2"/>
        <v>4380</v>
      </c>
      <c r="F8" s="37">
        <v>2</v>
      </c>
      <c r="G8" s="36">
        <f t="shared" si="3"/>
        <v>2000</v>
      </c>
      <c r="H8" s="36">
        <f t="shared" si="4"/>
        <v>6000</v>
      </c>
      <c r="I8" s="36">
        <f t="shared" si="5"/>
        <v>10000</v>
      </c>
      <c r="J8" s="104">
        <f t="shared" si="6"/>
        <v>15000</v>
      </c>
      <c r="L8" s="112">
        <f t="shared" si="7"/>
        <v>17920</v>
      </c>
    </row>
    <row r="9" spans="1:12" s="87" customFormat="1">
      <c r="A9" s="113" t="s">
        <v>42</v>
      </c>
      <c r="B9" s="114">
        <v>152</v>
      </c>
      <c r="C9" s="36">
        <f t="shared" si="0"/>
        <v>1520</v>
      </c>
      <c r="D9" s="35">
        <f t="shared" si="1"/>
        <v>3040</v>
      </c>
      <c r="E9" s="36">
        <f t="shared" si="2"/>
        <v>4560</v>
      </c>
      <c r="F9" s="37">
        <v>2</v>
      </c>
      <c r="G9" s="36">
        <f t="shared" si="3"/>
        <v>2000</v>
      </c>
      <c r="H9" s="36">
        <f t="shared" si="4"/>
        <v>6000</v>
      </c>
      <c r="I9" s="36">
        <f t="shared" si="5"/>
        <v>10000</v>
      </c>
      <c r="J9" s="104">
        <f t="shared" si="6"/>
        <v>15000</v>
      </c>
      <c r="L9" s="112">
        <f t="shared" si="7"/>
        <v>18040</v>
      </c>
    </row>
    <row r="10" spans="1:12" s="87" customFormat="1">
      <c r="A10" s="113" t="s">
        <v>43</v>
      </c>
      <c r="B10" s="114">
        <v>174</v>
      </c>
      <c r="C10" s="36">
        <f t="shared" si="0"/>
        <v>1740</v>
      </c>
      <c r="D10" s="35">
        <f t="shared" si="1"/>
        <v>3480</v>
      </c>
      <c r="E10" s="36">
        <f t="shared" si="2"/>
        <v>5220</v>
      </c>
      <c r="F10" s="37">
        <v>2</v>
      </c>
      <c r="G10" s="36">
        <f t="shared" si="3"/>
        <v>2000</v>
      </c>
      <c r="H10" s="36">
        <f t="shared" si="4"/>
        <v>6000</v>
      </c>
      <c r="I10" s="36">
        <f t="shared" si="5"/>
        <v>10000</v>
      </c>
      <c r="J10" s="104">
        <f t="shared" si="6"/>
        <v>15000</v>
      </c>
      <c r="L10" s="112">
        <f t="shared" si="7"/>
        <v>18480</v>
      </c>
    </row>
    <row r="11" spans="1:12" s="87" customFormat="1">
      <c r="A11" s="113" t="s">
        <v>44</v>
      </c>
      <c r="B11" s="114">
        <v>291</v>
      </c>
      <c r="C11" s="36">
        <f t="shared" si="0"/>
        <v>2910</v>
      </c>
      <c r="D11" s="35">
        <f t="shared" si="1"/>
        <v>5820</v>
      </c>
      <c r="E11" s="36">
        <f t="shared" si="2"/>
        <v>8730</v>
      </c>
      <c r="F11" s="37">
        <v>2</v>
      </c>
      <c r="G11" s="36">
        <f t="shared" si="3"/>
        <v>2000</v>
      </c>
      <c r="H11" s="36">
        <f t="shared" si="4"/>
        <v>6000</v>
      </c>
      <c r="I11" s="36">
        <f t="shared" si="5"/>
        <v>10000</v>
      </c>
      <c r="J11" s="104">
        <f t="shared" si="6"/>
        <v>15000</v>
      </c>
      <c r="L11" s="112">
        <f t="shared" si="7"/>
        <v>20820</v>
      </c>
    </row>
    <row r="12" spans="1:12" s="87" customFormat="1">
      <c r="A12" s="113" t="s">
        <v>35</v>
      </c>
      <c r="B12" s="114">
        <v>375</v>
      </c>
      <c r="C12" s="36">
        <f t="shared" si="0"/>
        <v>3750</v>
      </c>
      <c r="D12" s="35">
        <f t="shared" si="1"/>
        <v>7500</v>
      </c>
      <c r="E12" s="36">
        <f t="shared" si="2"/>
        <v>11250</v>
      </c>
      <c r="F12" s="37">
        <v>3</v>
      </c>
      <c r="G12" s="36">
        <f t="shared" si="3"/>
        <v>3000</v>
      </c>
      <c r="H12" s="36">
        <f t="shared" si="4"/>
        <v>9000</v>
      </c>
      <c r="I12" s="36">
        <f t="shared" si="5"/>
        <v>15000</v>
      </c>
      <c r="J12" s="104">
        <f t="shared" si="6"/>
        <v>22500</v>
      </c>
      <c r="L12" s="112">
        <f t="shared" si="7"/>
        <v>30000</v>
      </c>
    </row>
    <row r="13" spans="1:12" s="87" customFormat="1">
      <c r="A13" s="113" t="s">
        <v>45</v>
      </c>
      <c r="B13" s="114">
        <v>431</v>
      </c>
      <c r="C13" s="36">
        <f t="shared" si="0"/>
        <v>4310</v>
      </c>
      <c r="D13" s="35">
        <f t="shared" si="1"/>
        <v>8620</v>
      </c>
      <c r="E13" s="36">
        <f t="shared" si="2"/>
        <v>12930</v>
      </c>
      <c r="F13" s="37">
        <v>3</v>
      </c>
      <c r="G13" s="36">
        <f t="shared" si="3"/>
        <v>3000</v>
      </c>
      <c r="H13" s="36">
        <f t="shared" si="4"/>
        <v>9000</v>
      </c>
      <c r="I13" s="36">
        <f t="shared" si="5"/>
        <v>15000</v>
      </c>
      <c r="J13" s="104">
        <f t="shared" si="6"/>
        <v>22500</v>
      </c>
      <c r="L13" s="112">
        <f t="shared" si="7"/>
        <v>31120</v>
      </c>
    </row>
    <row r="14" spans="1:12" s="87" customFormat="1">
      <c r="A14" s="113" t="s">
        <v>36</v>
      </c>
      <c r="B14" s="114">
        <v>486</v>
      </c>
      <c r="C14" s="36">
        <f t="shared" si="0"/>
        <v>4860</v>
      </c>
      <c r="D14" s="35">
        <f t="shared" si="1"/>
        <v>9720</v>
      </c>
      <c r="E14" s="36">
        <f t="shared" si="2"/>
        <v>14580</v>
      </c>
      <c r="F14" s="37">
        <v>3</v>
      </c>
      <c r="G14" s="36">
        <f t="shared" si="3"/>
        <v>3000</v>
      </c>
      <c r="H14" s="36">
        <f t="shared" si="4"/>
        <v>9000</v>
      </c>
      <c r="I14" s="36">
        <f t="shared" si="5"/>
        <v>15000</v>
      </c>
      <c r="J14" s="104">
        <f t="shared" si="6"/>
        <v>22500</v>
      </c>
      <c r="L14" s="112">
        <f t="shared" si="7"/>
        <v>32220</v>
      </c>
    </row>
    <row r="15" spans="1:12" s="87" customFormat="1">
      <c r="A15" s="113" t="s">
        <v>46</v>
      </c>
      <c r="B15" s="114">
        <v>666</v>
      </c>
      <c r="C15" s="36">
        <f t="shared" si="0"/>
        <v>6660</v>
      </c>
      <c r="D15" s="35">
        <f t="shared" si="1"/>
        <v>13320</v>
      </c>
      <c r="E15" s="36">
        <f t="shared" si="2"/>
        <v>19980</v>
      </c>
      <c r="F15" s="40">
        <v>4</v>
      </c>
      <c r="G15" s="41">
        <f t="shared" si="3"/>
        <v>4000</v>
      </c>
      <c r="H15" s="41">
        <f t="shared" si="4"/>
        <v>12000</v>
      </c>
      <c r="I15" s="41">
        <f t="shared" si="5"/>
        <v>20000</v>
      </c>
      <c r="J15" s="104">
        <f t="shared" si="6"/>
        <v>30000</v>
      </c>
      <c r="L15" s="112">
        <f t="shared" si="7"/>
        <v>43320</v>
      </c>
    </row>
    <row r="16" spans="1:12" s="87" customFormat="1" ht="13.5" thickBot="1">
      <c r="A16" s="115" t="s">
        <v>47</v>
      </c>
      <c r="B16" s="116">
        <v>1383</v>
      </c>
      <c r="C16" s="41">
        <f t="shared" si="0"/>
        <v>13830</v>
      </c>
      <c r="D16" s="47">
        <f t="shared" si="1"/>
        <v>27660</v>
      </c>
      <c r="E16" s="41">
        <f t="shared" si="2"/>
        <v>41490</v>
      </c>
      <c r="F16" s="40">
        <v>5</v>
      </c>
      <c r="G16" s="41">
        <f t="shared" si="3"/>
        <v>5000</v>
      </c>
      <c r="H16" s="41">
        <f t="shared" si="4"/>
        <v>15000</v>
      </c>
      <c r="I16" s="41">
        <f t="shared" si="5"/>
        <v>25000</v>
      </c>
      <c r="J16" s="105">
        <f t="shared" si="6"/>
        <v>37500</v>
      </c>
      <c r="L16" s="112">
        <f t="shared" si="7"/>
        <v>65160</v>
      </c>
    </row>
    <row r="17" spans="1:12" s="87" customFormat="1" ht="13.5" thickBot="1">
      <c r="A17" s="88" t="s">
        <v>19</v>
      </c>
      <c r="B17" s="89">
        <f>SUM(B4:B16)</f>
        <v>4506</v>
      </c>
      <c r="C17" s="90">
        <f>SUM(C4:C16)</f>
        <v>45060</v>
      </c>
      <c r="D17" s="91">
        <f>SUM(D4:D16)</f>
        <v>90120</v>
      </c>
      <c r="E17" s="90">
        <f>SUM(E4:E16)</f>
        <v>135180</v>
      </c>
      <c r="F17" s="92"/>
      <c r="G17" s="90">
        <f t="shared" ref="G17:J17" si="8">SUM(G4:G16)</f>
        <v>33000</v>
      </c>
      <c r="H17" s="90">
        <f t="shared" si="8"/>
        <v>99000</v>
      </c>
      <c r="I17" s="90">
        <f t="shared" si="8"/>
        <v>165000</v>
      </c>
      <c r="J17" s="106">
        <f t="shared" si="8"/>
        <v>247500</v>
      </c>
      <c r="L17" s="112">
        <f>SUM(L4:L16)</f>
        <v>337620</v>
      </c>
    </row>
    <row r="18" spans="1:12" s="87" customFormat="1">
      <c r="A18" s="93"/>
      <c r="B18" s="94"/>
      <c r="C18" s="95"/>
      <c r="D18" s="95"/>
      <c r="E18" s="95"/>
      <c r="F18" s="96"/>
      <c r="G18" s="96"/>
      <c r="H18" s="96"/>
      <c r="I18" s="96"/>
      <c r="J18" s="96"/>
    </row>
    <row r="19" spans="1:12" ht="45">
      <c r="A19" s="168" t="s">
        <v>76</v>
      </c>
      <c r="B19" s="169">
        <v>330090</v>
      </c>
    </row>
    <row r="20" spans="1:12" ht="30">
      <c r="A20" s="170" t="s">
        <v>74</v>
      </c>
      <c r="B20" s="171">
        <f>SUM(D17,J17)</f>
        <v>337620</v>
      </c>
    </row>
    <row r="21" spans="1:12">
      <c r="A21" s="93"/>
      <c r="B21" s="94"/>
    </row>
    <row r="22" spans="1:12">
      <c r="A22" s="93"/>
      <c r="B22" s="94"/>
    </row>
    <row r="23" spans="1:12">
      <c r="A23" s="93"/>
      <c r="B23" s="94"/>
      <c r="E23" s="97"/>
    </row>
    <row r="24" spans="1:12">
      <c r="A24" s="93"/>
      <c r="B24" s="94"/>
    </row>
    <row r="25" spans="1:12">
      <c r="A25" s="93"/>
      <c r="B25" s="94"/>
    </row>
    <row r="26" spans="1:12">
      <c r="A26" s="93"/>
      <c r="B26" s="94"/>
    </row>
    <row r="27" spans="1:12">
      <c r="A27" s="93"/>
      <c r="B27" s="94"/>
    </row>
    <row r="28" spans="1:12">
      <c r="A28" s="93"/>
      <c r="B28" s="94"/>
    </row>
    <row r="29" spans="1:12">
      <c r="A29" s="93"/>
      <c r="B29" s="94"/>
    </row>
    <row r="30" spans="1:12">
      <c r="A30" s="93"/>
      <c r="B30" s="94"/>
    </row>
    <row r="31" spans="1:12">
      <c r="A31" s="93"/>
      <c r="B31" s="94"/>
    </row>
    <row r="32" spans="1:12">
      <c r="A32" s="93"/>
      <c r="B32" s="94"/>
    </row>
    <row r="33" spans="1:2">
      <c r="A33" s="93"/>
      <c r="B33" s="94"/>
    </row>
    <row r="34" spans="1:2">
      <c r="A34" s="93"/>
      <c r="B34" s="94"/>
    </row>
    <row r="35" spans="1:2">
      <c r="A35" s="93"/>
      <c r="B35" s="94"/>
    </row>
    <row r="36" spans="1:2">
      <c r="A36" s="93"/>
      <c r="B36" s="94"/>
    </row>
    <row r="37" spans="1:2">
      <c r="A37" s="93"/>
      <c r="B37" s="94"/>
    </row>
    <row r="38" spans="1:2">
      <c r="A38" s="93"/>
      <c r="B38" s="94"/>
    </row>
    <row r="39" spans="1:2">
      <c r="A39" s="93"/>
      <c r="B39" s="94"/>
    </row>
    <row r="40" spans="1:2">
      <c r="A40" s="93"/>
      <c r="B40" s="94"/>
    </row>
  </sheetData>
  <mergeCells count="6">
    <mergeCell ref="F1:J2"/>
    <mergeCell ref="A1:A3"/>
    <mergeCell ref="B1:B3"/>
    <mergeCell ref="C1:C3"/>
    <mergeCell ref="D1:D3"/>
    <mergeCell ref="E1:E3"/>
  </mergeCell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Normal="100" workbookViewId="0">
      <selection activeCell="D19" sqref="D19"/>
    </sheetView>
  </sheetViews>
  <sheetFormatPr defaultRowHeight="15"/>
  <cols>
    <col min="1" max="1" width="9.85546875" style="19" customWidth="1"/>
    <col min="2" max="2" width="6.85546875" style="19" customWidth="1"/>
    <col min="3" max="3" width="9" style="19" customWidth="1"/>
    <col min="4" max="4" width="9.140625" style="19" customWidth="1"/>
    <col min="5" max="5" width="8.85546875" style="19" customWidth="1"/>
    <col min="6" max="9" width="9.7109375" style="19" customWidth="1"/>
    <col min="10" max="10" width="0.5703125" style="19" customWidth="1"/>
    <col min="11" max="11" width="9.140625" style="19" customWidth="1"/>
    <col min="12" max="12" width="1" style="19" customWidth="1"/>
    <col min="13" max="13" width="9.140625" style="19" customWidth="1"/>
    <col min="14" max="14" width="6.85546875" style="19" customWidth="1"/>
    <col min="15" max="17" width="9" style="19" customWidth="1"/>
    <col min="18" max="21" width="9.7109375" style="19" customWidth="1"/>
    <col min="22" max="22" width="1.42578125" style="19" customWidth="1"/>
    <col min="23" max="16384" width="9.140625" style="19"/>
  </cols>
  <sheetData>
    <row r="1" spans="1:23" ht="21.75" customHeight="1">
      <c r="A1" s="160"/>
      <c r="B1" s="150" t="s">
        <v>18</v>
      </c>
      <c r="C1" s="132" t="s">
        <v>69</v>
      </c>
      <c r="D1" s="137" t="s">
        <v>70</v>
      </c>
      <c r="E1" s="132" t="s">
        <v>71</v>
      </c>
      <c r="F1" s="132" t="s">
        <v>48</v>
      </c>
      <c r="G1" s="132"/>
      <c r="H1" s="157"/>
      <c r="I1" s="158"/>
      <c r="M1" s="160"/>
      <c r="N1" s="150" t="s">
        <v>18</v>
      </c>
      <c r="O1" s="132" t="s">
        <v>69</v>
      </c>
      <c r="P1" s="137" t="s">
        <v>70</v>
      </c>
      <c r="Q1" s="132" t="s">
        <v>71</v>
      </c>
      <c r="R1" s="132" t="s">
        <v>48</v>
      </c>
      <c r="S1" s="132"/>
      <c r="T1" s="157"/>
      <c r="U1" s="158"/>
    </row>
    <row r="2" spans="1:23">
      <c r="A2" s="161"/>
      <c r="B2" s="163"/>
      <c r="C2" s="155"/>
      <c r="D2" s="153"/>
      <c r="E2" s="155"/>
      <c r="F2" s="155"/>
      <c r="G2" s="155"/>
      <c r="H2" s="155"/>
      <c r="I2" s="159"/>
      <c r="M2" s="161"/>
      <c r="N2" s="163"/>
      <c r="O2" s="155"/>
      <c r="P2" s="153"/>
      <c r="Q2" s="155"/>
      <c r="R2" s="155"/>
      <c r="S2" s="155"/>
      <c r="T2" s="155"/>
      <c r="U2" s="159"/>
    </row>
    <row r="3" spans="1:23" ht="26.25" thickBot="1">
      <c r="A3" s="162"/>
      <c r="B3" s="164"/>
      <c r="C3" s="156"/>
      <c r="D3" s="154"/>
      <c r="E3" s="156"/>
      <c r="F3" s="20" t="s">
        <v>73</v>
      </c>
      <c r="G3" s="20" t="s">
        <v>28</v>
      </c>
      <c r="H3" s="21" t="s">
        <v>30</v>
      </c>
      <c r="I3" s="61" t="s">
        <v>32</v>
      </c>
      <c r="K3" s="111" t="s">
        <v>83</v>
      </c>
      <c r="L3" s="111"/>
      <c r="M3" s="162"/>
      <c r="N3" s="164"/>
      <c r="O3" s="156"/>
      <c r="P3" s="154"/>
      <c r="Q3" s="156"/>
      <c r="R3" s="20" t="s">
        <v>73</v>
      </c>
      <c r="S3" s="20" t="s">
        <v>28</v>
      </c>
      <c r="T3" s="21" t="s">
        <v>30</v>
      </c>
      <c r="U3" s="61" t="s">
        <v>32</v>
      </c>
      <c r="W3" s="111" t="s">
        <v>83</v>
      </c>
    </row>
    <row r="4" spans="1:23">
      <c r="A4" s="23" t="s">
        <v>37</v>
      </c>
      <c r="B4" s="24">
        <v>28</v>
      </c>
      <c r="C4" s="25">
        <f t="shared" ref="C4:C16" si="0">PRODUCT(B4,10)</f>
        <v>280</v>
      </c>
      <c r="D4" s="26">
        <f t="shared" ref="D4:D16" si="1">PRODUCT(B4,20)</f>
        <v>560</v>
      </c>
      <c r="E4" s="27">
        <f t="shared" ref="E4:E16" si="2">PRODUCT(B4,30)</f>
        <v>840</v>
      </c>
      <c r="F4" s="28">
        <v>1</v>
      </c>
      <c r="G4" s="29">
        <f>PRODUCT(1000,F4)</f>
        <v>1000</v>
      </c>
      <c r="H4" s="29">
        <f>PRODUCT(3000,F4)</f>
        <v>3000</v>
      </c>
      <c r="I4" s="62">
        <f>PRODUCT(5000,F4)</f>
        <v>5000</v>
      </c>
      <c r="K4" s="112">
        <f>SUM(D4,I4)</f>
        <v>5560</v>
      </c>
      <c r="L4" s="112"/>
      <c r="M4" s="30" t="s">
        <v>49</v>
      </c>
      <c r="N4" s="31">
        <v>55</v>
      </c>
      <c r="O4" s="25">
        <f t="shared" ref="O4:O15" si="3">PRODUCT(N4,10)</f>
        <v>550</v>
      </c>
      <c r="P4" s="26">
        <f t="shared" ref="P4:P15" si="4">PRODUCT(N4,20)</f>
        <v>1100</v>
      </c>
      <c r="Q4" s="27">
        <f t="shared" ref="Q4:Q15" si="5">PRODUCT(N4,30)</f>
        <v>1650</v>
      </c>
      <c r="R4" s="28">
        <v>1</v>
      </c>
      <c r="S4" s="29">
        <f>PRODUCT(1000,R4)</f>
        <v>1000</v>
      </c>
      <c r="T4" s="29">
        <f>PRODUCT(3000,R4)</f>
        <v>3000</v>
      </c>
      <c r="U4" s="62">
        <f>PRODUCT(5000,R4)</f>
        <v>5000</v>
      </c>
      <c r="W4" s="112">
        <f>SUM(P4,U4)</f>
        <v>6100</v>
      </c>
    </row>
    <row r="5" spans="1:23" ht="16.5" customHeight="1">
      <c r="A5" s="32" t="s">
        <v>38</v>
      </c>
      <c r="B5" s="33">
        <v>107</v>
      </c>
      <c r="C5" s="34">
        <f t="shared" si="0"/>
        <v>1070</v>
      </c>
      <c r="D5" s="35">
        <f t="shared" si="1"/>
        <v>2140</v>
      </c>
      <c r="E5" s="36">
        <f t="shared" si="2"/>
        <v>3210</v>
      </c>
      <c r="F5" s="37">
        <v>2</v>
      </c>
      <c r="G5" s="36">
        <f t="shared" ref="G5:G16" si="6">PRODUCT(1000,F5)</f>
        <v>2000</v>
      </c>
      <c r="H5" s="36">
        <f t="shared" ref="H5:H16" si="7">PRODUCT(3000,F5)</f>
        <v>6000</v>
      </c>
      <c r="I5" s="35">
        <f t="shared" ref="I5:I16" si="8">PRODUCT(5000,F5)</f>
        <v>10000</v>
      </c>
      <c r="K5" s="112">
        <f t="shared" ref="K5:K16" si="9">SUM(D5,I5)</f>
        <v>12140</v>
      </c>
      <c r="L5" s="112"/>
      <c r="M5" s="38" t="s">
        <v>50</v>
      </c>
      <c r="N5" s="39">
        <v>208</v>
      </c>
      <c r="O5" s="34">
        <f t="shared" si="3"/>
        <v>2080</v>
      </c>
      <c r="P5" s="35">
        <f t="shared" si="4"/>
        <v>4160</v>
      </c>
      <c r="Q5" s="36">
        <f t="shared" si="5"/>
        <v>6240</v>
      </c>
      <c r="R5" s="37">
        <v>2</v>
      </c>
      <c r="S5" s="36">
        <f t="shared" ref="S5:S15" si="10">PRODUCT(1000,R5)</f>
        <v>2000</v>
      </c>
      <c r="T5" s="36">
        <f t="shared" ref="T5:T15" si="11">PRODUCT(3000,R5)</f>
        <v>6000</v>
      </c>
      <c r="U5" s="35">
        <f t="shared" ref="U5:U15" si="12">PRODUCT(5000,R5)</f>
        <v>10000</v>
      </c>
      <c r="W5" s="112">
        <f t="shared" ref="W5:W15" si="13">SUM(P5,U5)</f>
        <v>14160</v>
      </c>
    </row>
    <row r="6" spans="1:23">
      <c r="A6" s="32" t="s">
        <v>39</v>
      </c>
      <c r="B6" s="33">
        <v>127</v>
      </c>
      <c r="C6" s="34">
        <f t="shared" si="0"/>
        <v>1270</v>
      </c>
      <c r="D6" s="35">
        <f t="shared" si="1"/>
        <v>2540</v>
      </c>
      <c r="E6" s="36">
        <f t="shared" si="2"/>
        <v>3810</v>
      </c>
      <c r="F6" s="37">
        <v>2</v>
      </c>
      <c r="G6" s="36">
        <f t="shared" si="6"/>
        <v>2000</v>
      </c>
      <c r="H6" s="36">
        <f t="shared" si="7"/>
        <v>6000</v>
      </c>
      <c r="I6" s="35">
        <f t="shared" si="8"/>
        <v>10000</v>
      </c>
      <c r="K6" s="112">
        <f t="shared" si="9"/>
        <v>12540</v>
      </c>
      <c r="L6" s="112"/>
      <c r="M6" s="38" t="s">
        <v>51</v>
      </c>
      <c r="N6" s="39">
        <v>237</v>
      </c>
      <c r="O6" s="34">
        <f t="shared" si="3"/>
        <v>2370</v>
      </c>
      <c r="P6" s="35">
        <f t="shared" si="4"/>
        <v>4740</v>
      </c>
      <c r="Q6" s="36">
        <f t="shared" si="5"/>
        <v>7110</v>
      </c>
      <c r="R6" s="37">
        <v>2</v>
      </c>
      <c r="S6" s="36">
        <f t="shared" si="10"/>
        <v>2000</v>
      </c>
      <c r="T6" s="36">
        <f t="shared" si="11"/>
        <v>6000</v>
      </c>
      <c r="U6" s="35">
        <f t="shared" si="12"/>
        <v>10000</v>
      </c>
      <c r="W6" s="112">
        <f t="shared" si="13"/>
        <v>14740</v>
      </c>
    </row>
    <row r="7" spans="1:23">
      <c r="A7" s="32" t="s">
        <v>40</v>
      </c>
      <c r="B7" s="33">
        <v>140</v>
      </c>
      <c r="C7" s="34">
        <f t="shared" si="0"/>
        <v>1400</v>
      </c>
      <c r="D7" s="35">
        <f t="shared" si="1"/>
        <v>2800</v>
      </c>
      <c r="E7" s="36">
        <f t="shared" si="2"/>
        <v>4200</v>
      </c>
      <c r="F7" s="37">
        <v>2</v>
      </c>
      <c r="G7" s="36">
        <f t="shared" si="6"/>
        <v>2000</v>
      </c>
      <c r="H7" s="36">
        <f t="shared" si="7"/>
        <v>6000</v>
      </c>
      <c r="I7" s="35">
        <f t="shared" si="8"/>
        <v>10000</v>
      </c>
      <c r="K7" s="112">
        <f t="shared" si="9"/>
        <v>12800</v>
      </c>
      <c r="L7" s="112"/>
      <c r="M7" s="38" t="s">
        <v>52</v>
      </c>
      <c r="N7" s="39">
        <v>295</v>
      </c>
      <c r="O7" s="34">
        <f t="shared" si="3"/>
        <v>2950</v>
      </c>
      <c r="P7" s="35">
        <f t="shared" si="4"/>
        <v>5900</v>
      </c>
      <c r="Q7" s="36">
        <f t="shared" si="5"/>
        <v>8850</v>
      </c>
      <c r="R7" s="37">
        <v>2</v>
      </c>
      <c r="S7" s="36">
        <f t="shared" si="10"/>
        <v>2000</v>
      </c>
      <c r="T7" s="36">
        <f t="shared" si="11"/>
        <v>6000</v>
      </c>
      <c r="U7" s="35">
        <f t="shared" si="12"/>
        <v>10000</v>
      </c>
      <c r="W7" s="112">
        <f t="shared" si="13"/>
        <v>15900</v>
      </c>
    </row>
    <row r="8" spans="1:23">
      <c r="A8" s="32" t="s">
        <v>41</v>
      </c>
      <c r="B8" s="33">
        <v>146</v>
      </c>
      <c r="C8" s="34">
        <f t="shared" si="0"/>
        <v>1460</v>
      </c>
      <c r="D8" s="35">
        <f t="shared" si="1"/>
        <v>2920</v>
      </c>
      <c r="E8" s="36">
        <f t="shared" si="2"/>
        <v>4380</v>
      </c>
      <c r="F8" s="37">
        <v>2</v>
      </c>
      <c r="G8" s="36">
        <f t="shared" si="6"/>
        <v>2000</v>
      </c>
      <c r="H8" s="36">
        <f t="shared" si="7"/>
        <v>6000</v>
      </c>
      <c r="I8" s="35">
        <f t="shared" si="8"/>
        <v>10000</v>
      </c>
      <c r="K8" s="112">
        <f t="shared" si="9"/>
        <v>12920</v>
      </c>
      <c r="L8" s="112"/>
      <c r="M8" s="38" t="s">
        <v>35</v>
      </c>
      <c r="N8" s="39">
        <v>375</v>
      </c>
      <c r="O8" s="34">
        <f t="shared" si="3"/>
        <v>3750</v>
      </c>
      <c r="P8" s="35">
        <f t="shared" si="4"/>
        <v>7500</v>
      </c>
      <c r="Q8" s="36">
        <f t="shared" si="5"/>
        <v>11250</v>
      </c>
      <c r="R8" s="37">
        <v>3</v>
      </c>
      <c r="S8" s="36">
        <f t="shared" si="10"/>
        <v>3000</v>
      </c>
      <c r="T8" s="36">
        <f t="shared" si="11"/>
        <v>9000</v>
      </c>
      <c r="U8" s="35">
        <f t="shared" si="12"/>
        <v>15000</v>
      </c>
      <c r="W8" s="112">
        <f t="shared" si="13"/>
        <v>22500</v>
      </c>
    </row>
    <row r="9" spans="1:23">
      <c r="A9" s="32" t="s">
        <v>42</v>
      </c>
      <c r="B9" s="33">
        <v>152</v>
      </c>
      <c r="C9" s="34">
        <f t="shared" si="0"/>
        <v>1520</v>
      </c>
      <c r="D9" s="35">
        <f t="shared" si="1"/>
        <v>3040</v>
      </c>
      <c r="E9" s="36">
        <f t="shared" si="2"/>
        <v>4560</v>
      </c>
      <c r="F9" s="37">
        <v>2</v>
      </c>
      <c r="G9" s="36">
        <f t="shared" si="6"/>
        <v>2000</v>
      </c>
      <c r="H9" s="36">
        <f t="shared" si="7"/>
        <v>6000</v>
      </c>
      <c r="I9" s="35">
        <f t="shared" si="8"/>
        <v>10000</v>
      </c>
      <c r="K9" s="112">
        <f t="shared" si="9"/>
        <v>13040</v>
      </c>
      <c r="L9" s="112"/>
      <c r="M9" s="38" t="s">
        <v>53</v>
      </c>
      <c r="N9" s="39">
        <v>388</v>
      </c>
      <c r="O9" s="34">
        <f t="shared" si="3"/>
        <v>3880</v>
      </c>
      <c r="P9" s="35">
        <f t="shared" si="4"/>
        <v>7760</v>
      </c>
      <c r="Q9" s="36">
        <f t="shared" si="5"/>
        <v>11640</v>
      </c>
      <c r="R9" s="37">
        <v>3</v>
      </c>
      <c r="S9" s="36">
        <f t="shared" si="10"/>
        <v>3000</v>
      </c>
      <c r="T9" s="36">
        <f t="shared" si="11"/>
        <v>9000</v>
      </c>
      <c r="U9" s="35">
        <f t="shared" si="12"/>
        <v>15000</v>
      </c>
      <c r="W9" s="112">
        <f t="shared" si="13"/>
        <v>22760</v>
      </c>
    </row>
    <row r="10" spans="1:23">
      <c r="A10" s="32" t="s">
        <v>43</v>
      </c>
      <c r="B10" s="33">
        <v>174</v>
      </c>
      <c r="C10" s="34">
        <f t="shared" si="0"/>
        <v>1740</v>
      </c>
      <c r="D10" s="35">
        <f t="shared" si="1"/>
        <v>3480</v>
      </c>
      <c r="E10" s="36">
        <f t="shared" si="2"/>
        <v>5220</v>
      </c>
      <c r="F10" s="37">
        <v>2</v>
      </c>
      <c r="G10" s="36">
        <f t="shared" si="6"/>
        <v>2000</v>
      </c>
      <c r="H10" s="36">
        <f t="shared" si="7"/>
        <v>6000</v>
      </c>
      <c r="I10" s="35">
        <f t="shared" si="8"/>
        <v>10000</v>
      </c>
      <c r="K10" s="112">
        <f t="shared" si="9"/>
        <v>13480</v>
      </c>
      <c r="L10" s="112"/>
      <c r="M10" s="38" t="s">
        <v>36</v>
      </c>
      <c r="N10" s="39">
        <v>486</v>
      </c>
      <c r="O10" s="34">
        <f t="shared" si="3"/>
        <v>4860</v>
      </c>
      <c r="P10" s="35">
        <f t="shared" si="4"/>
        <v>9720</v>
      </c>
      <c r="Q10" s="36">
        <f t="shared" si="5"/>
        <v>14580</v>
      </c>
      <c r="R10" s="37">
        <v>3</v>
      </c>
      <c r="S10" s="36">
        <f t="shared" si="10"/>
        <v>3000</v>
      </c>
      <c r="T10" s="36">
        <f t="shared" si="11"/>
        <v>9000</v>
      </c>
      <c r="U10" s="35">
        <f t="shared" si="12"/>
        <v>15000</v>
      </c>
      <c r="W10" s="112">
        <f t="shared" si="13"/>
        <v>24720</v>
      </c>
    </row>
    <row r="11" spans="1:23">
      <c r="A11" s="32" t="s">
        <v>44</v>
      </c>
      <c r="B11" s="33">
        <v>291</v>
      </c>
      <c r="C11" s="34">
        <f t="shared" si="0"/>
        <v>2910</v>
      </c>
      <c r="D11" s="35">
        <f t="shared" si="1"/>
        <v>5820</v>
      </c>
      <c r="E11" s="36">
        <f t="shared" si="2"/>
        <v>8730</v>
      </c>
      <c r="F11" s="37">
        <v>2</v>
      </c>
      <c r="G11" s="36">
        <f t="shared" si="6"/>
        <v>2000</v>
      </c>
      <c r="H11" s="36">
        <f t="shared" si="7"/>
        <v>6000</v>
      </c>
      <c r="I11" s="35">
        <f t="shared" si="8"/>
        <v>10000</v>
      </c>
      <c r="K11" s="112">
        <f t="shared" si="9"/>
        <v>15820</v>
      </c>
      <c r="L11" s="112"/>
      <c r="M11" s="38" t="s">
        <v>54</v>
      </c>
      <c r="N11" s="39">
        <v>675</v>
      </c>
      <c r="O11" s="34">
        <f t="shared" si="3"/>
        <v>6750</v>
      </c>
      <c r="P11" s="35">
        <f t="shared" si="4"/>
        <v>13500</v>
      </c>
      <c r="Q11" s="36">
        <f t="shared" si="5"/>
        <v>20250</v>
      </c>
      <c r="R11" s="37">
        <v>4</v>
      </c>
      <c r="S11" s="36">
        <f t="shared" si="10"/>
        <v>4000</v>
      </c>
      <c r="T11" s="36">
        <f t="shared" si="11"/>
        <v>12000</v>
      </c>
      <c r="U11" s="35">
        <f t="shared" si="12"/>
        <v>20000</v>
      </c>
      <c r="W11" s="112">
        <f t="shared" si="13"/>
        <v>33500</v>
      </c>
    </row>
    <row r="12" spans="1:23">
      <c r="A12" s="32" t="s">
        <v>35</v>
      </c>
      <c r="B12" s="33">
        <v>375</v>
      </c>
      <c r="C12" s="34">
        <f t="shared" si="0"/>
        <v>3750</v>
      </c>
      <c r="D12" s="35">
        <f t="shared" si="1"/>
        <v>7500</v>
      </c>
      <c r="E12" s="36">
        <f t="shared" si="2"/>
        <v>11250</v>
      </c>
      <c r="F12" s="37">
        <v>3</v>
      </c>
      <c r="G12" s="36">
        <f t="shared" si="6"/>
        <v>3000</v>
      </c>
      <c r="H12" s="36">
        <f t="shared" si="7"/>
        <v>9000</v>
      </c>
      <c r="I12" s="35">
        <f t="shared" si="8"/>
        <v>15000</v>
      </c>
      <c r="K12" s="112">
        <f t="shared" si="9"/>
        <v>22500</v>
      </c>
      <c r="L12" s="112"/>
      <c r="M12" s="38" t="s">
        <v>55</v>
      </c>
      <c r="N12" s="39">
        <v>735</v>
      </c>
      <c r="O12" s="34">
        <f t="shared" si="3"/>
        <v>7350</v>
      </c>
      <c r="P12" s="35">
        <f t="shared" si="4"/>
        <v>14700</v>
      </c>
      <c r="Q12" s="36">
        <f t="shared" si="5"/>
        <v>22050</v>
      </c>
      <c r="R12" s="37">
        <v>4</v>
      </c>
      <c r="S12" s="36">
        <f t="shared" si="10"/>
        <v>4000</v>
      </c>
      <c r="T12" s="36">
        <f t="shared" si="11"/>
        <v>12000</v>
      </c>
      <c r="U12" s="35">
        <f>PRODUCT(5000,R12)</f>
        <v>20000</v>
      </c>
      <c r="W12" s="112">
        <f t="shared" si="13"/>
        <v>34700</v>
      </c>
    </row>
    <row r="13" spans="1:23">
      <c r="A13" s="32" t="s">
        <v>45</v>
      </c>
      <c r="B13" s="33">
        <v>431</v>
      </c>
      <c r="C13" s="34">
        <f t="shared" si="0"/>
        <v>4310</v>
      </c>
      <c r="D13" s="35">
        <f t="shared" si="1"/>
        <v>8620</v>
      </c>
      <c r="E13" s="36">
        <f t="shared" si="2"/>
        <v>12930</v>
      </c>
      <c r="F13" s="37">
        <v>3</v>
      </c>
      <c r="G13" s="36">
        <f t="shared" si="6"/>
        <v>3000</v>
      </c>
      <c r="H13" s="36">
        <f t="shared" si="7"/>
        <v>9000</v>
      </c>
      <c r="I13" s="35">
        <f t="shared" si="8"/>
        <v>15000</v>
      </c>
      <c r="K13" s="112">
        <f t="shared" si="9"/>
        <v>23620</v>
      </c>
      <c r="L13" s="112"/>
      <c r="M13" s="38" t="s">
        <v>56</v>
      </c>
      <c r="N13" s="39">
        <v>1020</v>
      </c>
      <c r="O13" s="34">
        <f t="shared" si="3"/>
        <v>10200</v>
      </c>
      <c r="P13" s="35">
        <f t="shared" si="4"/>
        <v>20400</v>
      </c>
      <c r="Q13" s="36">
        <f t="shared" si="5"/>
        <v>30600</v>
      </c>
      <c r="R13" s="37">
        <v>5</v>
      </c>
      <c r="S13" s="36">
        <f t="shared" si="10"/>
        <v>5000</v>
      </c>
      <c r="T13" s="36">
        <f t="shared" si="11"/>
        <v>15000</v>
      </c>
      <c r="U13" s="35">
        <f t="shared" si="12"/>
        <v>25000</v>
      </c>
      <c r="W13" s="112">
        <f t="shared" si="13"/>
        <v>45400</v>
      </c>
    </row>
    <row r="14" spans="1:23">
      <c r="A14" s="32" t="s">
        <v>36</v>
      </c>
      <c r="B14" s="33">
        <v>486</v>
      </c>
      <c r="C14" s="34">
        <f t="shared" si="0"/>
        <v>4860</v>
      </c>
      <c r="D14" s="35">
        <f t="shared" si="1"/>
        <v>9720</v>
      </c>
      <c r="E14" s="36">
        <f t="shared" si="2"/>
        <v>14580</v>
      </c>
      <c r="F14" s="37">
        <v>3</v>
      </c>
      <c r="G14" s="36">
        <f t="shared" si="6"/>
        <v>3000</v>
      </c>
      <c r="H14" s="36">
        <f t="shared" si="7"/>
        <v>9000</v>
      </c>
      <c r="I14" s="35">
        <f t="shared" si="8"/>
        <v>15000</v>
      </c>
      <c r="K14" s="112">
        <f t="shared" si="9"/>
        <v>24720</v>
      </c>
      <c r="L14" s="112"/>
      <c r="M14" s="38" t="s">
        <v>57</v>
      </c>
      <c r="N14" s="39">
        <v>1060</v>
      </c>
      <c r="O14" s="34">
        <f t="shared" si="3"/>
        <v>10600</v>
      </c>
      <c r="P14" s="35">
        <f t="shared" si="4"/>
        <v>21200</v>
      </c>
      <c r="Q14" s="36">
        <f t="shared" si="5"/>
        <v>31800</v>
      </c>
      <c r="R14" s="37">
        <v>5</v>
      </c>
      <c r="S14" s="36">
        <f t="shared" si="10"/>
        <v>5000</v>
      </c>
      <c r="T14" s="36">
        <f t="shared" si="11"/>
        <v>15000</v>
      </c>
      <c r="U14" s="35">
        <f t="shared" si="12"/>
        <v>25000</v>
      </c>
      <c r="W14" s="112">
        <f t="shared" si="13"/>
        <v>46200</v>
      </c>
    </row>
    <row r="15" spans="1:23" ht="15.75" thickBot="1">
      <c r="A15" s="32" t="s">
        <v>72</v>
      </c>
      <c r="B15" s="33">
        <v>666</v>
      </c>
      <c r="C15" s="34">
        <f t="shared" si="0"/>
        <v>6660</v>
      </c>
      <c r="D15" s="35">
        <f t="shared" si="1"/>
        <v>13320</v>
      </c>
      <c r="E15" s="36">
        <f t="shared" si="2"/>
        <v>19980</v>
      </c>
      <c r="F15" s="40">
        <v>4</v>
      </c>
      <c r="G15" s="41">
        <f t="shared" si="6"/>
        <v>4000</v>
      </c>
      <c r="H15" s="41">
        <f t="shared" si="7"/>
        <v>12000</v>
      </c>
      <c r="I15" s="47">
        <f t="shared" si="8"/>
        <v>20000</v>
      </c>
      <c r="K15" s="112">
        <f t="shared" si="9"/>
        <v>33320</v>
      </c>
      <c r="L15" s="112"/>
      <c r="M15" s="42" t="s">
        <v>58</v>
      </c>
      <c r="N15" s="43">
        <v>1130</v>
      </c>
      <c r="O15" s="34">
        <f t="shared" si="3"/>
        <v>11300</v>
      </c>
      <c r="P15" s="35">
        <f t="shared" si="4"/>
        <v>22600</v>
      </c>
      <c r="Q15" s="36">
        <f t="shared" si="5"/>
        <v>33900</v>
      </c>
      <c r="R15" s="40">
        <v>5</v>
      </c>
      <c r="S15" s="41">
        <f t="shared" si="10"/>
        <v>5000</v>
      </c>
      <c r="T15" s="41">
        <f t="shared" si="11"/>
        <v>15000</v>
      </c>
      <c r="U15" s="47">
        <f t="shared" si="12"/>
        <v>25000</v>
      </c>
      <c r="W15" s="112">
        <f t="shared" si="13"/>
        <v>47600</v>
      </c>
    </row>
    <row r="16" spans="1:23" ht="15.75" thickBot="1">
      <c r="A16" s="44" t="s">
        <v>47</v>
      </c>
      <c r="B16" s="45">
        <v>1383</v>
      </c>
      <c r="C16" s="46">
        <f t="shared" si="0"/>
        <v>13830</v>
      </c>
      <c r="D16" s="47">
        <f t="shared" si="1"/>
        <v>27660</v>
      </c>
      <c r="E16" s="41">
        <f t="shared" si="2"/>
        <v>41490</v>
      </c>
      <c r="F16" s="40">
        <v>5</v>
      </c>
      <c r="G16" s="41">
        <f t="shared" si="6"/>
        <v>5000</v>
      </c>
      <c r="H16" s="41">
        <f t="shared" si="7"/>
        <v>15000</v>
      </c>
      <c r="I16" s="47">
        <f t="shared" si="8"/>
        <v>25000</v>
      </c>
      <c r="K16" s="112">
        <f t="shared" si="9"/>
        <v>52660</v>
      </c>
      <c r="L16" s="112"/>
      <c r="M16" s="48" t="s">
        <v>19</v>
      </c>
      <c r="N16" s="49">
        <f>SUM(N4:N15)</f>
        <v>6664</v>
      </c>
      <c r="O16" s="50">
        <f>SUM(O4:O15)</f>
        <v>66640</v>
      </c>
      <c r="P16" s="54">
        <f>SUM(P4:P15)</f>
        <v>133280</v>
      </c>
      <c r="Q16" s="50">
        <f>SUM(Q4:Q15)</f>
        <v>199920</v>
      </c>
      <c r="R16" s="51"/>
      <c r="S16" s="50">
        <f>SUM(S4:S15)</f>
        <v>39000</v>
      </c>
      <c r="T16" s="50">
        <f>SUM(T4:T15)</f>
        <v>117000</v>
      </c>
      <c r="U16" s="54">
        <f>SUM(U4:U15)</f>
        <v>195000</v>
      </c>
      <c r="W16" s="112">
        <f>SUM(P16,U16)</f>
        <v>328280</v>
      </c>
    </row>
    <row r="17" spans="1:23" ht="15.75" thickBot="1">
      <c r="A17" s="52" t="s">
        <v>19</v>
      </c>
      <c r="B17" s="53">
        <f>SUM(B4:B16)</f>
        <v>4506</v>
      </c>
      <c r="C17" s="50">
        <f>SUM(C4:C16)</f>
        <v>45060</v>
      </c>
      <c r="D17" s="54">
        <f>SUM(D4:D16)</f>
        <v>90120</v>
      </c>
      <c r="E17" s="50">
        <f>SUM(E4:E16)</f>
        <v>135180</v>
      </c>
      <c r="F17" s="51"/>
      <c r="G17" s="50">
        <f t="shared" ref="G17:I17" si="14">SUM(G4:G16)</f>
        <v>33000</v>
      </c>
      <c r="H17" s="50">
        <f t="shared" si="14"/>
        <v>99000</v>
      </c>
      <c r="I17" s="54">
        <f t="shared" si="14"/>
        <v>165000</v>
      </c>
      <c r="M17" s="55"/>
      <c r="N17" s="56"/>
      <c r="O17" s="57"/>
      <c r="P17" s="57"/>
      <c r="Q17" s="57"/>
      <c r="R17" s="58"/>
      <c r="S17" s="58"/>
      <c r="T17" s="58"/>
      <c r="U17" s="58"/>
      <c r="W17" s="112"/>
    </row>
    <row r="18" spans="1:23">
      <c r="A18" s="55"/>
      <c r="B18" s="56"/>
      <c r="C18" s="57"/>
      <c r="D18" s="57"/>
      <c r="E18" s="57"/>
      <c r="F18" s="58"/>
      <c r="G18" s="58"/>
      <c r="H18" s="58"/>
      <c r="I18" s="58"/>
      <c r="M18" s="55"/>
      <c r="N18" s="59"/>
      <c r="O18" s="60"/>
      <c r="P18" s="60"/>
      <c r="Q18" s="60"/>
      <c r="R18" s="60"/>
      <c r="S18" s="60"/>
      <c r="T18" s="60"/>
      <c r="U18" s="60"/>
    </row>
    <row r="19" spans="1:23">
      <c r="A19" s="107" t="s">
        <v>34</v>
      </c>
      <c r="B19" s="165">
        <v>565290</v>
      </c>
      <c r="C19" s="166"/>
      <c r="D19" s="60"/>
      <c r="E19" s="60"/>
      <c r="F19" s="60"/>
      <c r="G19" s="60"/>
      <c r="H19" s="60"/>
      <c r="I19" s="60"/>
    </row>
    <row r="20" spans="1:23" ht="30">
      <c r="A20" s="109" t="s">
        <v>74</v>
      </c>
      <c r="B20" s="167">
        <f>SUM(D17,I17,P16,U16)</f>
        <v>583400</v>
      </c>
      <c r="C20" s="166"/>
    </row>
  </sheetData>
  <mergeCells count="14">
    <mergeCell ref="B19:C19"/>
    <mergeCell ref="B20:C20"/>
    <mergeCell ref="M1:M3"/>
    <mergeCell ref="N1:N3"/>
    <mergeCell ref="O1:O3"/>
    <mergeCell ref="P1:P3"/>
    <mergeCell ref="Q1:Q3"/>
    <mergeCell ref="R1:U2"/>
    <mergeCell ref="A1:A3"/>
    <mergeCell ref="B1:B3"/>
    <mergeCell ref="C1:C3"/>
    <mergeCell ref="D1:D3"/>
    <mergeCell ref="E1:E3"/>
    <mergeCell ref="F1:I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Normal="100" workbookViewId="0">
      <selection activeCell="D19" sqref="D19"/>
    </sheetView>
  </sheetViews>
  <sheetFormatPr defaultRowHeight="15"/>
  <cols>
    <col min="1" max="1" width="10.85546875" style="19" customWidth="1"/>
    <col min="2" max="2" width="7.42578125" style="19" customWidth="1"/>
    <col min="3" max="9" width="9.7109375" style="19" customWidth="1"/>
    <col min="10" max="10" width="1.28515625" style="19" customWidth="1"/>
    <col min="11" max="11" width="9.140625" style="19" customWidth="1"/>
    <col min="12" max="12" width="1.28515625" style="19" customWidth="1"/>
    <col min="13" max="13" width="9.140625" style="19" customWidth="1"/>
    <col min="14" max="14" width="7.28515625" style="19" customWidth="1"/>
    <col min="15" max="21" width="9.7109375" style="19" customWidth="1"/>
    <col min="22" max="22" width="1.42578125" style="19" customWidth="1"/>
    <col min="23" max="16384" width="9.140625" style="19"/>
  </cols>
  <sheetData>
    <row r="1" spans="1:23" ht="21.75" customHeight="1">
      <c r="A1" s="160"/>
      <c r="B1" s="150" t="s">
        <v>18</v>
      </c>
      <c r="C1" s="132" t="s">
        <v>69</v>
      </c>
      <c r="D1" s="137" t="s">
        <v>70</v>
      </c>
      <c r="E1" s="132" t="s">
        <v>71</v>
      </c>
      <c r="F1" s="132" t="s">
        <v>48</v>
      </c>
      <c r="G1" s="132"/>
      <c r="H1" s="157"/>
      <c r="I1" s="158"/>
      <c r="M1" s="160"/>
      <c r="N1" s="150" t="s">
        <v>18</v>
      </c>
      <c r="O1" s="132" t="s">
        <v>69</v>
      </c>
      <c r="P1" s="137" t="s">
        <v>70</v>
      </c>
      <c r="Q1" s="132" t="s">
        <v>71</v>
      </c>
      <c r="R1" s="132" t="s">
        <v>48</v>
      </c>
      <c r="S1" s="132"/>
      <c r="T1" s="157"/>
      <c r="U1" s="158"/>
    </row>
    <row r="2" spans="1:23">
      <c r="A2" s="161"/>
      <c r="B2" s="163"/>
      <c r="C2" s="155"/>
      <c r="D2" s="153"/>
      <c r="E2" s="155"/>
      <c r="F2" s="155"/>
      <c r="G2" s="155"/>
      <c r="H2" s="155"/>
      <c r="I2" s="159"/>
      <c r="M2" s="161"/>
      <c r="N2" s="163"/>
      <c r="O2" s="155"/>
      <c r="P2" s="153"/>
      <c r="Q2" s="155"/>
      <c r="R2" s="155"/>
      <c r="S2" s="155"/>
      <c r="T2" s="155"/>
      <c r="U2" s="159"/>
    </row>
    <row r="3" spans="1:23" ht="26.25" thickBot="1">
      <c r="A3" s="162"/>
      <c r="B3" s="164"/>
      <c r="C3" s="156"/>
      <c r="D3" s="154"/>
      <c r="E3" s="156"/>
      <c r="F3" s="20" t="s">
        <v>73</v>
      </c>
      <c r="G3" s="63" t="s">
        <v>77</v>
      </c>
      <c r="H3" s="21" t="s">
        <v>30</v>
      </c>
      <c r="I3" s="22" t="s">
        <v>32</v>
      </c>
      <c r="K3" s="111" t="s">
        <v>83</v>
      </c>
      <c r="M3" s="162"/>
      <c r="N3" s="164"/>
      <c r="O3" s="156"/>
      <c r="P3" s="154"/>
      <c r="Q3" s="156"/>
      <c r="R3" s="20" t="s">
        <v>73</v>
      </c>
      <c r="S3" s="63" t="s">
        <v>77</v>
      </c>
      <c r="T3" s="21" t="s">
        <v>30</v>
      </c>
      <c r="U3" s="22" t="s">
        <v>32</v>
      </c>
      <c r="W3" s="111" t="s">
        <v>83</v>
      </c>
    </row>
    <row r="4" spans="1:23">
      <c r="A4" s="23" t="s">
        <v>37</v>
      </c>
      <c r="B4" s="24">
        <v>28</v>
      </c>
      <c r="C4" s="25">
        <f t="shared" ref="C4:C16" si="0">PRODUCT(B4,10)</f>
        <v>280</v>
      </c>
      <c r="D4" s="26">
        <f t="shared" ref="D4:D16" si="1">PRODUCT(B4,20)</f>
        <v>560</v>
      </c>
      <c r="E4" s="27">
        <f t="shared" ref="E4:E16" si="2">PRODUCT(B4,30)</f>
        <v>840</v>
      </c>
      <c r="F4" s="28">
        <v>1</v>
      </c>
      <c r="G4" s="62">
        <f>PRODUCT(1500,F4)</f>
        <v>1500</v>
      </c>
      <c r="H4" s="29">
        <f>PRODUCT(3000,F4)</f>
        <v>3000</v>
      </c>
      <c r="I4" s="29">
        <f>PRODUCT(5000,F4)</f>
        <v>5000</v>
      </c>
      <c r="K4" s="112">
        <f>SUM(D4,G4)</f>
        <v>2060</v>
      </c>
      <c r="M4" s="30" t="s">
        <v>49</v>
      </c>
      <c r="N4" s="31">
        <v>55</v>
      </c>
      <c r="O4" s="25">
        <f t="shared" ref="O4:O15" si="3">PRODUCT(N4,10)</f>
        <v>550</v>
      </c>
      <c r="P4" s="26">
        <f t="shared" ref="P4:P15" si="4">PRODUCT(N4,20)</f>
        <v>1100</v>
      </c>
      <c r="Q4" s="27">
        <f t="shared" ref="Q4:Q15" si="5">PRODUCT(N4,30)</f>
        <v>1650</v>
      </c>
      <c r="R4" s="28">
        <v>1</v>
      </c>
      <c r="S4" s="62">
        <f>PRODUCT(1500,R4)</f>
        <v>1500</v>
      </c>
      <c r="T4" s="29">
        <f>PRODUCT(3000,R4)</f>
        <v>3000</v>
      </c>
      <c r="U4" s="29">
        <f>PRODUCT(5000,R4)</f>
        <v>5000</v>
      </c>
      <c r="W4" s="112">
        <f>SUM(P4,S4)</f>
        <v>2600</v>
      </c>
    </row>
    <row r="5" spans="1:23" ht="16.5" customHeight="1">
      <c r="A5" s="32" t="s">
        <v>38</v>
      </c>
      <c r="B5" s="33">
        <v>107</v>
      </c>
      <c r="C5" s="34">
        <f t="shared" si="0"/>
        <v>1070</v>
      </c>
      <c r="D5" s="35">
        <f t="shared" si="1"/>
        <v>2140</v>
      </c>
      <c r="E5" s="36">
        <f t="shared" si="2"/>
        <v>3210</v>
      </c>
      <c r="F5" s="37">
        <v>2</v>
      </c>
      <c r="G5" s="35">
        <f>PRODUCT(1500,F5)</f>
        <v>3000</v>
      </c>
      <c r="H5" s="36">
        <f t="shared" ref="H5:H16" si="6">PRODUCT(3000,F5)</f>
        <v>6000</v>
      </c>
      <c r="I5" s="36">
        <f t="shared" ref="I5:I16" si="7">PRODUCT(5000,F5)</f>
        <v>10000</v>
      </c>
      <c r="K5" s="112">
        <f t="shared" ref="K5:K16" si="8">SUM(D5,G5)</f>
        <v>5140</v>
      </c>
      <c r="M5" s="38" t="s">
        <v>50</v>
      </c>
      <c r="N5" s="39">
        <v>208</v>
      </c>
      <c r="O5" s="34">
        <f t="shared" si="3"/>
        <v>2080</v>
      </c>
      <c r="P5" s="35">
        <f t="shared" si="4"/>
        <v>4160</v>
      </c>
      <c r="Q5" s="36">
        <f t="shared" si="5"/>
        <v>6240</v>
      </c>
      <c r="R5" s="37">
        <v>2</v>
      </c>
      <c r="S5" s="35">
        <f>PRODUCT(1500,R5)</f>
        <v>3000</v>
      </c>
      <c r="T5" s="36">
        <f t="shared" ref="T5:T15" si="9">PRODUCT(3000,R5)</f>
        <v>6000</v>
      </c>
      <c r="U5" s="36">
        <f t="shared" ref="U5:U15" si="10">PRODUCT(5000,R5)</f>
        <v>10000</v>
      </c>
      <c r="W5" s="112">
        <f t="shared" ref="W5:W16" si="11">SUM(P5,S5)</f>
        <v>7160</v>
      </c>
    </row>
    <row r="6" spans="1:23">
      <c r="A6" s="32" t="s">
        <v>39</v>
      </c>
      <c r="B6" s="33">
        <v>127</v>
      </c>
      <c r="C6" s="34">
        <f t="shared" si="0"/>
        <v>1270</v>
      </c>
      <c r="D6" s="35">
        <f t="shared" si="1"/>
        <v>2540</v>
      </c>
      <c r="E6" s="36">
        <f t="shared" si="2"/>
        <v>3810</v>
      </c>
      <c r="F6" s="37">
        <v>2</v>
      </c>
      <c r="G6" s="35">
        <f t="shared" ref="G6:G16" si="12">PRODUCT(1500,F6)</f>
        <v>3000</v>
      </c>
      <c r="H6" s="36">
        <f t="shared" si="6"/>
        <v>6000</v>
      </c>
      <c r="I6" s="36">
        <f t="shared" si="7"/>
        <v>10000</v>
      </c>
      <c r="K6" s="112">
        <f t="shared" si="8"/>
        <v>5540</v>
      </c>
      <c r="M6" s="38" t="s">
        <v>51</v>
      </c>
      <c r="N6" s="39">
        <v>237</v>
      </c>
      <c r="O6" s="34">
        <f t="shared" si="3"/>
        <v>2370</v>
      </c>
      <c r="P6" s="35">
        <f t="shared" si="4"/>
        <v>4740</v>
      </c>
      <c r="Q6" s="36">
        <f t="shared" si="5"/>
        <v>7110</v>
      </c>
      <c r="R6" s="37">
        <v>2</v>
      </c>
      <c r="S6" s="35">
        <f t="shared" ref="S6:S15" si="13">PRODUCT(1500,R6)</f>
        <v>3000</v>
      </c>
      <c r="T6" s="36">
        <f t="shared" si="9"/>
        <v>6000</v>
      </c>
      <c r="U6" s="36">
        <f t="shared" si="10"/>
        <v>10000</v>
      </c>
      <c r="W6" s="112">
        <f t="shared" si="11"/>
        <v>7740</v>
      </c>
    </row>
    <row r="7" spans="1:23">
      <c r="A7" s="32" t="s">
        <v>40</v>
      </c>
      <c r="B7" s="33">
        <v>140</v>
      </c>
      <c r="C7" s="34">
        <f t="shared" si="0"/>
        <v>1400</v>
      </c>
      <c r="D7" s="35">
        <f t="shared" si="1"/>
        <v>2800</v>
      </c>
      <c r="E7" s="36">
        <f t="shared" si="2"/>
        <v>4200</v>
      </c>
      <c r="F7" s="37">
        <v>2</v>
      </c>
      <c r="G7" s="35">
        <f t="shared" si="12"/>
        <v>3000</v>
      </c>
      <c r="H7" s="36">
        <f t="shared" si="6"/>
        <v>6000</v>
      </c>
      <c r="I7" s="36">
        <f t="shared" si="7"/>
        <v>10000</v>
      </c>
      <c r="K7" s="112">
        <f t="shared" si="8"/>
        <v>5800</v>
      </c>
      <c r="M7" s="38" t="s">
        <v>52</v>
      </c>
      <c r="N7" s="39">
        <v>295</v>
      </c>
      <c r="O7" s="34">
        <f t="shared" si="3"/>
        <v>2950</v>
      </c>
      <c r="P7" s="35">
        <f t="shared" si="4"/>
        <v>5900</v>
      </c>
      <c r="Q7" s="36">
        <f t="shared" si="5"/>
        <v>8850</v>
      </c>
      <c r="R7" s="37">
        <v>2</v>
      </c>
      <c r="S7" s="35">
        <f t="shared" si="13"/>
        <v>3000</v>
      </c>
      <c r="T7" s="36">
        <f t="shared" si="9"/>
        <v>6000</v>
      </c>
      <c r="U7" s="36">
        <f t="shared" si="10"/>
        <v>10000</v>
      </c>
      <c r="W7" s="112">
        <f t="shared" si="11"/>
        <v>8900</v>
      </c>
    </row>
    <row r="8" spans="1:23">
      <c r="A8" s="32" t="s">
        <v>41</v>
      </c>
      <c r="B8" s="33">
        <v>146</v>
      </c>
      <c r="C8" s="34">
        <f t="shared" si="0"/>
        <v>1460</v>
      </c>
      <c r="D8" s="35">
        <f t="shared" si="1"/>
        <v>2920</v>
      </c>
      <c r="E8" s="36">
        <f t="shared" si="2"/>
        <v>4380</v>
      </c>
      <c r="F8" s="37">
        <v>2</v>
      </c>
      <c r="G8" s="35">
        <f t="shared" si="12"/>
        <v>3000</v>
      </c>
      <c r="H8" s="36">
        <f t="shared" si="6"/>
        <v>6000</v>
      </c>
      <c r="I8" s="36">
        <f t="shared" si="7"/>
        <v>10000</v>
      </c>
      <c r="K8" s="112">
        <f t="shared" si="8"/>
        <v>5920</v>
      </c>
      <c r="M8" s="38" t="s">
        <v>35</v>
      </c>
      <c r="N8" s="39">
        <v>375</v>
      </c>
      <c r="O8" s="34">
        <f t="shared" si="3"/>
        <v>3750</v>
      </c>
      <c r="P8" s="35">
        <f t="shared" si="4"/>
        <v>7500</v>
      </c>
      <c r="Q8" s="36">
        <f t="shared" si="5"/>
        <v>11250</v>
      </c>
      <c r="R8" s="37">
        <v>3</v>
      </c>
      <c r="S8" s="35">
        <f t="shared" si="13"/>
        <v>4500</v>
      </c>
      <c r="T8" s="36">
        <f t="shared" si="9"/>
        <v>9000</v>
      </c>
      <c r="U8" s="36">
        <f t="shared" si="10"/>
        <v>15000</v>
      </c>
      <c r="W8" s="112">
        <f t="shared" si="11"/>
        <v>12000</v>
      </c>
    </row>
    <row r="9" spans="1:23">
      <c r="A9" s="32" t="s">
        <v>42</v>
      </c>
      <c r="B9" s="33">
        <v>152</v>
      </c>
      <c r="C9" s="34">
        <f t="shared" si="0"/>
        <v>1520</v>
      </c>
      <c r="D9" s="35">
        <f t="shared" si="1"/>
        <v>3040</v>
      </c>
      <c r="E9" s="36">
        <f t="shared" si="2"/>
        <v>4560</v>
      </c>
      <c r="F9" s="37">
        <v>2</v>
      </c>
      <c r="G9" s="35">
        <f t="shared" si="12"/>
        <v>3000</v>
      </c>
      <c r="H9" s="36">
        <f t="shared" si="6"/>
        <v>6000</v>
      </c>
      <c r="I9" s="36">
        <f t="shared" si="7"/>
        <v>10000</v>
      </c>
      <c r="K9" s="112">
        <f t="shared" si="8"/>
        <v>6040</v>
      </c>
      <c r="M9" s="38" t="s">
        <v>53</v>
      </c>
      <c r="N9" s="39">
        <v>388</v>
      </c>
      <c r="O9" s="34">
        <f t="shared" si="3"/>
        <v>3880</v>
      </c>
      <c r="P9" s="35">
        <f t="shared" si="4"/>
        <v>7760</v>
      </c>
      <c r="Q9" s="36">
        <f t="shared" si="5"/>
        <v>11640</v>
      </c>
      <c r="R9" s="37">
        <v>3</v>
      </c>
      <c r="S9" s="35">
        <f t="shared" si="13"/>
        <v>4500</v>
      </c>
      <c r="T9" s="36">
        <f t="shared" si="9"/>
        <v>9000</v>
      </c>
      <c r="U9" s="36">
        <f t="shared" si="10"/>
        <v>15000</v>
      </c>
      <c r="W9" s="112">
        <f t="shared" si="11"/>
        <v>12260</v>
      </c>
    </row>
    <row r="10" spans="1:23">
      <c r="A10" s="32" t="s">
        <v>43</v>
      </c>
      <c r="B10" s="33">
        <v>174</v>
      </c>
      <c r="C10" s="34">
        <f t="shared" si="0"/>
        <v>1740</v>
      </c>
      <c r="D10" s="35">
        <f t="shared" si="1"/>
        <v>3480</v>
      </c>
      <c r="E10" s="36">
        <f t="shared" si="2"/>
        <v>5220</v>
      </c>
      <c r="F10" s="37">
        <v>2</v>
      </c>
      <c r="G10" s="35">
        <f t="shared" si="12"/>
        <v>3000</v>
      </c>
      <c r="H10" s="36">
        <f t="shared" si="6"/>
        <v>6000</v>
      </c>
      <c r="I10" s="36">
        <f t="shared" si="7"/>
        <v>10000</v>
      </c>
      <c r="K10" s="112">
        <f t="shared" si="8"/>
        <v>6480</v>
      </c>
      <c r="M10" s="38" t="s">
        <v>36</v>
      </c>
      <c r="N10" s="39">
        <v>486</v>
      </c>
      <c r="O10" s="34">
        <f t="shared" si="3"/>
        <v>4860</v>
      </c>
      <c r="P10" s="35">
        <f t="shared" si="4"/>
        <v>9720</v>
      </c>
      <c r="Q10" s="36">
        <f t="shared" si="5"/>
        <v>14580</v>
      </c>
      <c r="R10" s="37">
        <v>3</v>
      </c>
      <c r="S10" s="35">
        <f t="shared" si="13"/>
        <v>4500</v>
      </c>
      <c r="T10" s="36">
        <f t="shared" si="9"/>
        <v>9000</v>
      </c>
      <c r="U10" s="36">
        <f t="shared" si="10"/>
        <v>15000</v>
      </c>
      <c r="W10" s="112">
        <f t="shared" si="11"/>
        <v>14220</v>
      </c>
    </row>
    <row r="11" spans="1:23">
      <c r="A11" s="32" t="s">
        <v>44</v>
      </c>
      <c r="B11" s="33">
        <v>291</v>
      </c>
      <c r="C11" s="34">
        <f t="shared" si="0"/>
        <v>2910</v>
      </c>
      <c r="D11" s="35">
        <f t="shared" si="1"/>
        <v>5820</v>
      </c>
      <c r="E11" s="36">
        <f t="shared" si="2"/>
        <v>8730</v>
      </c>
      <c r="F11" s="37">
        <v>2</v>
      </c>
      <c r="G11" s="35">
        <f t="shared" si="12"/>
        <v>3000</v>
      </c>
      <c r="H11" s="36">
        <f t="shared" si="6"/>
        <v>6000</v>
      </c>
      <c r="I11" s="36">
        <f t="shared" si="7"/>
        <v>10000</v>
      </c>
      <c r="K11" s="112">
        <f t="shared" si="8"/>
        <v>8820</v>
      </c>
      <c r="M11" s="38" t="s">
        <v>54</v>
      </c>
      <c r="N11" s="39">
        <v>675</v>
      </c>
      <c r="O11" s="34">
        <f t="shared" si="3"/>
        <v>6750</v>
      </c>
      <c r="P11" s="35">
        <f t="shared" si="4"/>
        <v>13500</v>
      </c>
      <c r="Q11" s="36">
        <f t="shared" si="5"/>
        <v>20250</v>
      </c>
      <c r="R11" s="37">
        <v>4</v>
      </c>
      <c r="S11" s="35">
        <f t="shared" si="13"/>
        <v>6000</v>
      </c>
      <c r="T11" s="36">
        <f t="shared" si="9"/>
        <v>12000</v>
      </c>
      <c r="U11" s="36">
        <f t="shared" si="10"/>
        <v>20000</v>
      </c>
      <c r="W11" s="112">
        <f t="shared" si="11"/>
        <v>19500</v>
      </c>
    </row>
    <row r="12" spans="1:23">
      <c r="A12" s="32" t="s">
        <v>35</v>
      </c>
      <c r="B12" s="33">
        <v>375</v>
      </c>
      <c r="C12" s="34">
        <f t="shared" si="0"/>
        <v>3750</v>
      </c>
      <c r="D12" s="35">
        <f t="shared" si="1"/>
        <v>7500</v>
      </c>
      <c r="E12" s="36">
        <f t="shared" si="2"/>
        <v>11250</v>
      </c>
      <c r="F12" s="37">
        <v>3</v>
      </c>
      <c r="G12" s="35">
        <f t="shared" si="12"/>
        <v>4500</v>
      </c>
      <c r="H12" s="36">
        <f t="shared" si="6"/>
        <v>9000</v>
      </c>
      <c r="I12" s="36">
        <f t="shared" si="7"/>
        <v>15000</v>
      </c>
      <c r="K12" s="112">
        <f t="shared" si="8"/>
        <v>12000</v>
      </c>
      <c r="M12" s="38" t="s">
        <v>55</v>
      </c>
      <c r="N12" s="39">
        <v>735</v>
      </c>
      <c r="O12" s="34">
        <f t="shared" si="3"/>
        <v>7350</v>
      </c>
      <c r="P12" s="35">
        <f t="shared" si="4"/>
        <v>14700</v>
      </c>
      <c r="Q12" s="36">
        <f t="shared" si="5"/>
        <v>22050</v>
      </c>
      <c r="R12" s="37">
        <v>4</v>
      </c>
      <c r="S12" s="35">
        <f t="shared" si="13"/>
        <v>6000</v>
      </c>
      <c r="T12" s="36">
        <f t="shared" si="9"/>
        <v>12000</v>
      </c>
      <c r="U12" s="36">
        <f>PRODUCT(5000,R12)</f>
        <v>20000</v>
      </c>
      <c r="W12" s="112">
        <f t="shared" si="11"/>
        <v>20700</v>
      </c>
    </row>
    <row r="13" spans="1:23">
      <c r="A13" s="32" t="s">
        <v>45</v>
      </c>
      <c r="B13" s="33">
        <v>431</v>
      </c>
      <c r="C13" s="34">
        <f t="shared" si="0"/>
        <v>4310</v>
      </c>
      <c r="D13" s="35">
        <f t="shared" si="1"/>
        <v>8620</v>
      </c>
      <c r="E13" s="36">
        <f t="shared" si="2"/>
        <v>12930</v>
      </c>
      <c r="F13" s="37">
        <v>3</v>
      </c>
      <c r="G13" s="35">
        <f t="shared" si="12"/>
        <v>4500</v>
      </c>
      <c r="H13" s="36">
        <f t="shared" si="6"/>
        <v>9000</v>
      </c>
      <c r="I13" s="36">
        <f t="shared" si="7"/>
        <v>15000</v>
      </c>
      <c r="K13" s="112">
        <f t="shared" si="8"/>
        <v>13120</v>
      </c>
      <c r="M13" s="38" t="s">
        <v>56</v>
      </c>
      <c r="N13" s="39">
        <v>1020</v>
      </c>
      <c r="O13" s="34">
        <f t="shared" si="3"/>
        <v>10200</v>
      </c>
      <c r="P13" s="35">
        <f t="shared" si="4"/>
        <v>20400</v>
      </c>
      <c r="Q13" s="36">
        <f t="shared" si="5"/>
        <v>30600</v>
      </c>
      <c r="R13" s="37">
        <v>5</v>
      </c>
      <c r="S13" s="35">
        <f t="shared" si="13"/>
        <v>7500</v>
      </c>
      <c r="T13" s="36">
        <f t="shared" si="9"/>
        <v>15000</v>
      </c>
      <c r="U13" s="36">
        <f t="shared" si="10"/>
        <v>25000</v>
      </c>
      <c r="W13" s="112">
        <f t="shared" si="11"/>
        <v>27900</v>
      </c>
    </row>
    <row r="14" spans="1:23">
      <c r="A14" s="32" t="s">
        <v>36</v>
      </c>
      <c r="B14" s="33">
        <v>486</v>
      </c>
      <c r="C14" s="34">
        <f t="shared" si="0"/>
        <v>4860</v>
      </c>
      <c r="D14" s="35">
        <f t="shared" si="1"/>
        <v>9720</v>
      </c>
      <c r="E14" s="36">
        <f t="shared" si="2"/>
        <v>14580</v>
      </c>
      <c r="F14" s="37">
        <v>3</v>
      </c>
      <c r="G14" s="35">
        <f t="shared" si="12"/>
        <v>4500</v>
      </c>
      <c r="H14" s="36">
        <f t="shared" si="6"/>
        <v>9000</v>
      </c>
      <c r="I14" s="36">
        <f t="shared" si="7"/>
        <v>15000</v>
      </c>
      <c r="K14" s="112">
        <f t="shared" si="8"/>
        <v>14220</v>
      </c>
      <c r="M14" s="38" t="s">
        <v>57</v>
      </c>
      <c r="N14" s="39">
        <v>1060</v>
      </c>
      <c r="O14" s="34">
        <f t="shared" si="3"/>
        <v>10600</v>
      </c>
      <c r="P14" s="35">
        <f t="shared" si="4"/>
        <v>21200</v>
      </c>
      <c r="Q14" s="36">
        <f t="shared" si="5"/>
        <v>31800</v>
      </c>
      <c r="R14" s="37">
        <v>5</v>
      </c>
      <c r="S14" s="35">
        <f t="shared" si="13"/>
        <v>7500</v>
      </c>
      <c r="T14" s="36">
        <f t="shared" si="9"/>
        <v>15000</v>
      </c>
      <c r="U14" s="36">
        <f t="shared" si="10"/>
        <v>25000</v>
      </c>
      <c r="W14" s="112">
        <f t="shared" si="11"/>
        <v>28700</v>
      </c>
    </row>
    <row r="15" spans="1:23" ht="15.75" thickBot="1">
      <c r="A15" s="32" t="s">
        <v>72</v>
      </c>
      <c r="B15" s="33">
        <v>666</v>
      </c>
      <c r="C15" s="34">
        <f t="shared" si="0"/>
        <v>6660</v>
      </c>
      <c r="D15" s="35">
        <f t="shared" si="1"/>
        <v>13320</v>
      </c>
      <c r="E15" s="36">
        <f t="shared" si="2"/>
        <v>19980</v>
      </c>
      <c r="F15" s="40">
        <v>4</v>
      </c>
      <c r="G15" s="35">
        <f t="shared" si="12"/>
        <v>6000</v>
      </c>
      <c r="H15" s="41">
        <f t="shared" si="6"/>
        <v>12000</v>
      </c>
      <c r="I15" s="41">
        <f t="shared" si="7"/>
        <v>20000</v>
      </c>
      <c r="K15" s="112">
        <f t="shared" si="8"/>
        <v>19320</v>
      </c>
      <c r="M15" s="42" t="s">
        <v>58</v>
      </c>
      <c r="N15" s="43">
        <v>1130</v>
      </c>
      <c r="O15" s="34">
        <f t="shared" si="3"/>
        <v>11300</v>
      </c>
      <c r="P15" s="35">
        <f t="shared" si="4"/>
        <v>22600</v>
      </c>
      <c r="Q15" s="36">
        <f t="shared" si="5"/>
        <v>33900</v>
      </c>
      <c r="R15" s="40">
        <v>5</v>
      </c>
      <c r="S15" s="35">
        <f t="shared" si="13"/>
        <v>7500</v>
      </c>
      <c r="T15" s="41">
        <f t="shared" si="9"/>
        <v>15000</v>
      </c>
      <c r="U15" s="41">
        <f t="shared" si="10"/>
        <v>25000</v>
      </c>
      <c r="W15" s="112">
        <f t="shared" si="11"/>
        <v>30100</v>
      </c>
    </row>
    <row r="16" spans="1:23" ht="15.75" thickBot="1">
      <c r="A16" s="44" t="s">
        <v>47</v>
      </c>
      <c r="B16" s="45">
        <v>1383</v>
      </c>
      <c r="C16" s="46">
        <f t="shared" si="0"/>
        <v>13830</v>
      </c>
      <c r="D16" s="47">
        <f t="shared" si="1"/>
        <v>27660</v>
      </c>
      <c r="E16" s="41">
        <f t="shared" si="2"/>
        <v>41490</v>
      </c>
      <c r="F16" s="40">
        <v>5</v>
      </c>
      <c r="G16" s="35">
        <f t="shared" si="12"/>
        <v>7500</v>
      </c>
      <c r="H16" s="41">
        <f t="shared" si="6"/>
        <v>15000</v>
      </c>
      <c r="I16" s="41">
        <f t="shared" si="7"/>
        <v>25000</v>
      </c>
      <c r="K16" s="112">
        <f t="shared" si="8"/>
        <v>35160</v>
      </c>
      <c r="M16" s="48" t="s">
        <v>19</v>
      </c>
      <c r="N16" s="49">
        <f>SUM(N4:N15)</f>
        <v>6664</v>
      </c>
      <c r="O16" s="50">
        <f>SUM(O4:O15)</f>
        <v>66640</v>
      </c>
      <c r="P16" s="54">
        <f>SUM(P4:P15)</f>
        <v>133280</v>
      </c>
      <c r="Q16" s="50">
        <f>SUM(Q4:Q15)</f>
        <v>199920</v>
      </c>
      <c r="R16" s="51"/>
      <c r="S16" s="54">
        <f>SUM(S4:S15)</f>
        <v>58500</v>
      </c>
      <c r="T16" s="50">
        <f>SUM(T4:T15)</f>
        <v>117000</v>
      </c>
      <c r="U16" s="50">
        <f>SUM(U4:U15)</f>
        <v>195000</v>
      </c>
      <c r="W16" s="112">
        <f t="shared" si="11"/>
        <v>191780</v>
      </c>
    </row>
    <row r="17" spans="1:21" ht="15.75" thickBot="1">
      <c r="A17" s="52" t="s">
        <v>19</v>
      </c>
      <c r="B17" s="53">
        <f>SUM(B4:B16)</f>
        <v>4506</v>
      </c>
      <c r="C17" s="50">
        <f>SUM(C4:C16)</f>
        <v>45060</v>
      </c>
      <c r="D17" s="54">
        <f>SUM(D4:D16)</f>
        <v>90120</v>
      </c>
      <c r="E17" s="50">
        <f>SUM(E4:E16)</f>
        <v>135180</v>
      </c>
      <c r="F17" s="51"/>
      <c r="G17" s="54">
        <f t="shared" ref="G17:I17" si="14">SUM(G4:G16)</f>
        <v>49500</v>
      </c>
      <c r="H17" s="50">
        <f t="shared" si="14"/>
        <v>99000</v>
      </c>
      <c r="I17" s="50">
        <f t="shared" si="14"/>
        <v>165000</v>
      </c>
      <c r="M17" s="55"/>
      <c r="N17" s="56"/>
      <c r="O17" s="57"/>
      <c r="P17" s="57"/>
      <c r="Q17" s="57"/>
      <c r="R17" s="58"/>
      <c r="S17" s="58"/>
      <c r="T17" s="58"/>
      <c r="U17" s="58"/>
    </row>
    <row r="18" spans="1:21">
      <c r="A18" s="55"/>
      <c r="B18" s="56"/>
      <c r="C18" s="57"/>
      <c r="D18" s="57"/>
      <c r="E18" s="57"/>
      <c r="F18" s="58"/>
      <c r="G18" s="58"/>
      <c r="H18" s="58"/>
      <c r="I18" s="58"/>
      <c r="M18" s="55"/>
      <c r="N18" s="59"/>
      <c r="O18" s="60"/>
      <c r="P18" s="60"/>
      <c r="Q18" s="60"/>
      <c r="R18" s="60"/>
      <c r="S18" s="60"/>
      <c r="T18" s="60"/>
      <c r="U18" s="60"/>
    </row>
    <row r="19" spans="1:21" ht="45" customHeight="1">
      <c r="A19" s="168" t="s">
        <v>76</v>
      </c>
      <c r="B19" s="169">
        <v>330090</v>
      </c>
      <c r="C19" s="60"/>
      <c r="D19" s="60"/>
      <c r="E19" s="60"/>
      <c r="F19" s="60"/>
      <c r="G19" s="60"/>
      <c r="H19" s="60"/>
      <c r="I19" s="60"/>
    </row>
    <row r="20" spans="1:21" ht="30">
      <c r="A20" s="170" t="s">
        <v>74</v>
      </c>
      <c r="B20" s="171">
        <f>SUM(D17,G17,P16,S16)</f>
        <v>331400</v>
      </c>
    </row>
  </sheetData>
  <mergeCells count="12">
    <mergeCell ref="R1:U2"/>
    <mergeCell ref="A1:A3"/>
    <mergeCell ref="B1:B3"/>
    <mergeCell ref="C1:C3"/>
    <mergeCell ref="D1:D3"/>
    <mergeCell ref="E1:E3"/>
    <mergeCell ref="F1:I2"/>
    <mergeCell ref="M1:M3"/>
    <mergeCell ref="N1:N3"/>
    <mergeCell ref="O1:O3"/>
    <mergeCell ref="P1:P3"/>
    <mergeCell ref="Q1:Q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Náklady</vt:lpstr>
      <vt:lpstr>Zbraslavicko</vt:lpstr>
      <vt:lpstr>Zbraslavicko s dotací ÚP</vt:lpstr>
      <vt:lpstr>obě DSO</vt:lpstr>
      <vt:lpstr>obě DSO s dotací ÚP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Lucia</dc:creator>
  <cp:lastModifiedBy>dousova</cp:lastModifiedBy>
  <cp:lastPrinted>2015-10-14T12:32:58Z</cp:lastPrinted>
  <dcterms:created xsi:type="dcterms:W3CDTF">2015-07-15T13:05:25Z</dcterms:created>
  <dcterms:modified xsi:type="dcterms:W3CDTF">2015-10-16T09:43:43Z</dcterms:modified>
</cp:coreProperties>
</file>